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12.xml" ContentType="application/vnd.openxmlformats-officedocument.spreadsheetml.table+xml"/>
  <Override PartName="/xl/comments2.xml" ContentType="application/vnd.openxmlformats-officedocument.spreadsheetml.comments+xml"/>
  <Override PartName="/xl/threadedComments/threadedComment2.xml" ContentType="application/vnd.ms-excel.threadedcomments+xml"/>
  <Override PartName="/xl/drawings/drawing1.xml" ContentType="application/vnd.openxmlformats-officedocument.drawing+xml"/>
  <Override PartName="/xl/tables/table13.xml" ContentType="application/vnd.openxmlformats-officedocument.spreadsheetml.table+xml"/>
  <Override PartName="/xl/comments3.xml" ContentType="application/vnd.openxmlformats-officedocument.spreadsheetml.comments+xml"/>
  <Override PartName="/xl/threadedComments/threadedComment3.xml" ContentType="application/vnd.ms-excel.threadedcomments+xml"/>
  <Override PartName="/xl/tables/table14.xml" ContentType="application/vnd.openxmlformats-officedocument.spreadsheetml.table+xml"/>
  <Override PartName="/xl/comments4.xml" ContentType="application/vnd.openxmlformats-officedocument.spreadsheetml.comments+xml"/>
  <Override PartName="/xl/threadedComments/threadedComment4.xml" ContentType="application/vnd.ms-excel.threadedcomments+xml"/>
  <Override PartName="/xl/drawings/drawing2.xml" ContentType="application/vnd.openxmlformats-officedocument.drawing+xml"/>
  <Override PartName="/xl/comments5.xml" ContentType="application/vnd.openxmlformats-officedocument.spreadsheetml.comments+xml"/>
  <Override PartName="/xl/threadedComments/threadedComment5.xml" ContentType="application/vnd.ms-excel.threadedcomments+xml"/>
  <Override PartName="/xl/drawings/drawing3.xml" ContentType="application/vnd.openxmlformats-officedocument.drawing+xml"/>
  <Override PartName="/xl/comments6.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13"/>
  <workbookPr/>
  <mc:AlternateContent xmlns:mc="http://schemas.openxmlformats.org/markup-compatibility/2006">
    <mc:Choice Requires="x15">
      <x15ac:absPath xmlns:x15ac="http://schemas.microsoft.com/office/spreadsheetml/2010/11/ac" url="\\10.134.84.5\etudes et representations\PLATEFORME\AEF\2025\3. DONNES CHIFFREES\Recensement\"/>
    </mc:Choice>
  </mc:AlternateContent>
  <xr:revisionPtr revIDLastSave="0" documentId="13_ncr:1_{956E5E5E-BE45-4136-80B4-A3524568056E}" xr6:coauthVersionLast="47" xr6:coauthVersionMax="47" xr10:uidLastSave="{00000000-0000-0000-0000-000000000000}"/>
  <workbookProtection workbookAlgorithmName="SHA-512" workbookHashValue="roCKABsMUrfXwhcxvbli98XrlDeA6Jdnlg/77E4H//sg/b1P79tioZ+eKjBIITEZ5aJN2K680e0p2O92k0c2gw==" workbookSaltValue="MPJanSfSi9DOt7hiJlqPjQ==" workbookSpinCount="100000" lockStructure="1"/>
  <bookViews>
    <workbookView xWindow="-120" yWindow="-120" windowWidth="29040" windowHeight="15720" tabRatio="771" firstSheet="2" activeTab="2" xr2:uid="{00000000-000D-0000-FFFF-FFFF00000000}"/>
  </bookViews>
  <sheets>
    <sheet name="Carrières et points" sheetId="4" state="hidden" r:id="rId1"/>
    <sheet name="Data" sheetId="19" state="hidden" r:id="rId2"/>
    <sheet name="F0 - Générales" sheetId="1" r:id="rId3"/>
    <sheet name="F1 - Infos compl H" sheetId="14" r:id="rId4"/>
    <sheet name="F1 - Infos compl J" sheetId="20" r:id="rId5"/>
    <sheet name="F2 - Facturation H" sheetId="7" r:id="rId6"/>
    <sheet name="F2 - Facturation J" sheetId="22" r:id="rId7"/>
    <sheet name="Explication calcul ETP" sheetId="12" r:id="rId8"/>
    <sheet name="Aide au calcul ETP" sheetId="13" r:id="rId9"/>
    <sheet name="F3 - RDP - Effectif" sheetId="2" r:id="rId10"/>
    <sheet name="F3 - RDP - Specifique" sheetId="23" r:id="rId11"/>
    <sheet name="F4 - RTT" sheetId="9" r:id="rId12"/>
    <sheet name="F5 - Frais et recettes" sheetId="6" r:id="rId13"/>
    <sheet name="F6 - Bénéfice_perte" sheetId="11" r:id="rId14"/>
    <sheet name="Test de plausibilité - FEDAS" sheetId="10" r:id="rId15"/>
    <sheet name="Test de plausibilité - MENJE" sheetId="17" r:id="rId16"/>
    <sheet name="Synthèse" sheetId="18" r:id="rId17"/>
  </sheets>
  <definedNames>
    <definedName name="_xlnm._FilterDatabase" localSheetId="3">"'f1-renseignementscompl'!#ref!"</definedName>
    <definedName name="_xlnm._FilterDatabase" localSheetId="4">"'f1-renseignementscompl'!#ref!"</definedName>
    <definedName name="_xlnm._FilterDatabase" localSheetId="15" hidden="1">'Test de plausibilité - MENJE'!$A$1:$A$1110</definedName>
    <definedName name="ANCIENNETE" localSheetId="3">#REF!</definedName>
    <definedName name="ANCIENNETE" localSheetId="4">#REF!</definedName>
    <definedName name="ANCIENNETE">#REF!</definedName>
    <definedName name="CONDITION_CARRIERE" localSheetId="3">#REF!</definedName>
    <definedName name="CONDITION_CARRIERE" localSheetId="4">#REF!</definedName>
    <definedName name="CONDITION_CARRIERE">#REF!</definedName>
    <definedName name="_xlnm.Data_Form" localSheetId="3">#REF!</definedName>
    <definedName name="_xlnm.Data_Form" localSheetId="4">#REF!</definedName>
    <definedName name="_xlnm.Data_Form">#REF!</definedName>
    <definedName name="List3" localSheetId="3">#REF!</definedName>
    <definedName name="List3" localSheetId="4">#REF!</definedName>
    <definedName name="List3">#REF!</definedName>
    <definedName name="PA1b" localSheetId="3">#REF!</definedName>
    <definedName name="PA1b" localSheetId="4">#REF!</definedName>
    <definedName name="PA1b">#REF!</definedName>
    <definedName name="PE1a" localSheetId="3">#REF!</definedName>
    <definedName name="PE1a" localSheetId="4">#REF!</definedName>
    <definedName name="PE1a">#REF!</definedName>
    <definedName name="_xlnm.Print_Area" localSheetId="8">'Aide au calcul ETP'!$A$1:$R$308</definedName>
    <definedName name="_xlnm.Print_Area" localSheetId="3">'F1 - Infos compl H'!#REF!</definedName>
    <definedName name="_xlnm.Print_Area" localSheetId="4">'F1 - Infos compl J'!$A$1:$L$19</definedName>
    <definedName name="_xlnm.Print_Area" localSheetId="9">'F3 - RDP - Effectif'!$A$1:$K$4,'F3 - RDP - Effectif'!#REF!</definedName>
    <definedName name="_xlnm.Print_Area" localSheetId="10">'F3 - RDP - Specifique'!#REF!,'F3 - RDP - Specifique'!#REF!</definedName>
    <definedName name="_xlnm.Print_Area" localSheetId="15">'Test de plausibilité - MENJE'!$B$4:$K$1086</definedName>
    <definedName name="ref_colonne" localSheetId="3">#REF!</definedName>
    <definedName name="ref_colonne" localSheetId="4">#REF!</definedName>
    <definedName name="ref_colonne">#REF!</definedName>
    <definedName name="VERTICALE" localSheetId="3">#REF!</definedName>
    <definedName name="VERTICALE" localSheetId="4">#REF!</definedName>
    <definedName name="VERTICAL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 i="23" l="1"/>
  <c r="G4" i="23"/>
  <c r="S4" i="2"/>
  <c r="O4" i="2"/>
  <c r="L4" i="2"/>
  <c r="K4" i="2" a="1"/>
  <c r="K4" i="2" s="1"/>
  <c r="I4" i="2"/>
  <c r="B19" i="1" l="1"/>
  <c r="B20" i="1" a="1"/>
  <c r="B20" i="1" s="1"/>
  <c r="C4" i="11"/>
  <c r="B4" i="11"/>
  <c r="H13" i="22"/>
  <c r="E7" i="22"/>
  <c r="E6" i="22"/>
  <c r="C6" i="22"/>
  <c r="L9" i="20"/>
  <c r="I8" i="14"/>
  <c r="I10" i="14"/>
  <c r="J1" i="23"/>
  <c r="G1" i="2"/>
  <c r="B83" i="18" a="1"/>
  <c r="B83" i="18" s="1"/>
  <c r="D83" i="18" s="1" a="1"/>
  <c r="D83" i="18" s="1"/>
  <c r="B82" i="18" a="1"/>
  <c r="B82" i="18" s="1"/>
  <c r="D82" i="18" s="1" a="1"/>
  <c r="D82" i="18" s="1"/>
  <c r="B81" i="18" a="1"/>
  <c r="B81" i="18" s="1"/>
  <c r="D81" i="18" s="1" a="1"/>
  <c r="D81" i="18" s="1"/>
  <c r="B80" i="18" a="1"/>
  <c r="B80" i="18" s="1"/>
  <c r="D80" i="18" s="1" a="1"/>
  <c r="D80" i="18" s="1"/>
  <c r="B79" i="18" a="1"/>
  <c r="B79" i="18" s="1"/>
  <c r="D79" i="18" s="1" a="1"/>
  <c r="D79" i="18" s="1"/>
  <c r="B78" i="18" a="1"/>
  <c r="B78" i="18" s="1"/>
  <c r="D78" i="18" s="1" a="1"/>
  <c r="D78" i="18" s="1"/>
  <c r="B77" i="18" a="1"/>
  <c r="B77" i="18" s="1"/>
  <c r="D77" i="18" s="1" a="1"/>
  <c r="D77" i="18" s="1"/>
  <c r="B76" i="18" a="1"/>
  <c r="B76" i="18" s="1"/>
  <c r="D76" i="18" s="1" a="1"/>
  <c r="D76" i="18" s="1"/>
  <c r="B75" i="18" a="1"/>
  <c r="B75" i="18" s="1"/>
  <c r="D75" i="18" s="1" a="1"/>
  <c r="D75" i="18" s="1"/>
  <c r="B74" i="18" a="1"/>
  <c r="B74" i="18" s="1"/>
  <c r="D74" i="18" s="1" a="1"/>
  <c r="D74" i="18" s="1"/>
  <c r="B69" i="18" a="1"/>
  <c r="B69" i="18" s="1"/>
  <c r="D69" i="18" s="1" a="1"/>
  <c r="D69" i="18" s="1"/>
  <c r="B68" i="18" a="1"/>
  <c r="B68" i="18" s="1"/>
  <c r="D68" i="18" s="1" a="1"/>
  <c r="D68" i="18" s="1"/>
  <c r="B67" i="18" a="1"/>
  <c r="B67" i="18" s="1"/>
  <c r="D67" i="18" s="1" a="1"/>
  <c r="D67" i="18" s="1"/>
  <c r="B66" i="18" a="1"/>
  <c r="B66" i="18" s="1"/>
  <c r="D66" i="18" s="1" a="1"/>
  <c r="D66" i="18" s="1"/>
  <c r="B65" i="18" a="1"/>
  <c r="B65" i="18" s="1"/>
  <c r="D65" i="18" s="1" a="1"/>
  <c r="D65" i="18" s="1"/>
  <c r="B64" i="18" a="1"/>
  <c r="B64" i="18" s="1"/>
  <c r="D64" i="18" s="1" a="1"/>
  <c r="D64" i="18" s="1"/>
  <c r="B63" i="18" a="1"/>
  <c r="B63" i="18" s="1"/>
  <c r="D63" i="18" s="1" a="1"/>
  <c r="D63" i="18" s="1"/>
  <c r="B62" i="18" a="1"/>
  <c r="B62" i="18" s="1"/>
  <c r="D62" i="18" s="1" a="1"/>
  <c r="D62" i="18" s="1"/>
  <c r="B61" i="18" a="1"/>
  <c r="B61" i="18" s="1"/>
  <c r="D61" i="18" s="1" a="1"/>
  <c r="D61" i="18" s="1"/>
  <c r="B60" i="18" a="1"/>
  <c r="B60" i="18" s="1"/>
  <c r="D60" i="18" s="1" a="1"/>
  <c r="D60" i="18" s="1"/>
  <c r="B55" i="18" a="1"/>
  <c r="B55" i="18" s="1"/>
  <c r="D55" i="18" s="1" a="1"/>
  <c r="D55" i="18" s="1"/>
  <c r="B54" i="18" a="1"/>
  <c r="B54" i="18" s="1"/>
  <c r="D54" i="18" s="1" a="1"/>
  <c r="D54" i="18" s="1"/>
  <c r="B53" i="18" a="1"/>
  <c r="B53" i="18" s="1"/>
  <c r="D53" i="18" s="1" a="1"/>
  <c r="D53" i="18" s="1"/>
  <c r="B52" i="18" a="1"/>
  <c r="B52" i="18" s="1"/>
  <c r="D52" i="18" s="1" a="1"/>
  <c r="D52" i="18" s="1"/>
  <c r="B51" i="18" a="1"/>
  <c r="B51" i="18" s="1"/>
  <c r="D51" i="18" s="1" a="1"/>
  <c r="D51" i="18" s="1"/>
  <c r="B50" i="18" a="1"/>
  <c r="B50" i="18" s="1"/>
  <c r="D50" i="18" s="1" a="1"/>
  <c r="D50" i="18" s="1"/>
  <c r="B49" i="18" a="1"/>
  <c r="B49" i="18" s="1"/>
  <c r="D49" i="18" s="1" a="1"/>
  <c r="D49" i="18" s="1"/>
  <c r="B48" i="18" a="1"/>
  <c r="B48" i="18" s="1"/>
  <c r="D48" i="18" s="1" a="1"/>
  <c r="D48" i="18" s="1"/>
  <c r="B47" i="18" a="1"/>
  <c r="B47" i="18" s="1"/>
  <c r="D47" i="18" s="1" a="1"/>
  <c r="D47" i="18" s="1"/>
  <c r="B46" i="18" a="1"/>
  <c r="B46" i="18" s="1"/>
  <c r="D46" i="18" s="1" a="1"/>
  <c r="D46" i="18" s="1"/>
  <c r="B41" i="18" a="1"/>
  <c r="B41" i="18" s="1"/>
  <c r="D41" i="18" s="1" a="1"/>
  <c r="D41" i="18" s="1"/>
  <c r="B40" i="18" a="1"/>
  <c r="B40" i="18" s="1"/>
  <c r="D40" i="18" s="1" a="1"/>
  <c r="D40" i="18" s="1"/>
  <c r="B39" i="18" a="1"/>
  <c r="B39" i="18" s="1"/>
  <c r="D39" i="18" s="1" a="1"/>
  <c r="D39" i="18" s="1"/>
  <c r="B38" i="18" a="1"/>
  <c r="B38" i="18" s="1"/>
  <c r="D38" i="18" s="1" a="1"/>
  <c r="D38" i="18" s="1"/>
  <c r="B37" i="18" a="1"/>
  <c r="B37" i="18" s="1"/>
  <c r="D37" i="18" s="1" a="1"/>
  <c r="D37" i="18" s="1"/>
  <c r="B36" i="18" a="1"/>
  <c r="B36" i="18" s="1"/>
  <c r="D36" i="18" s="1" a="1"/>
  <c r="D36" i="18" s="1"/>
  <c r="B35" i="18" a="1"/>
  <c r="B35" i="18" s="1"/>
  <c r="D35" i="18" s="1" a="1"/>
  <c r="D35" i="18" s="1"/>
  <c r="B34" i="18" a="1"/>
  <c r="B34" i="18" s="1"/>
  <c r="D34" i="18" s="1" a="1"/>
  <c r="D34" i="18" s="1"/>
  <c r="B33" i="18" a="1"/>
  <c r="B33" i="18" s="1"/>
  <c r="D33" i="18" s="1" a="1"/>
  <c r="D33" i="18" s="1"/>
  <c r="B32" i="18" a="1"/>
  <c r="B32" i="18" s="1"/>
  <c r="D32" i="18" s="1" a="1"/>
  <c r="D32" i="18" s="1"/>
  <c r="A154" i="18"/>
  <c r="A153" i="18"/>
  <c r="A151" i="18"/>
  <c r="C144" i="18"/>
  <c r="G134" i="18"/>
  <c r="F134" i="18"/>
  <c r="H134" i="18" s="1"/>
  <c r="G133" i="18"/>
  <c r="F133" i="18"/>
  <c r="H133" i="18" s="1"/>
  <c r="G132" i="18"/>
  <c r="F132" i="18"/>
  <c r="H132" i="18" s="1"/>
  <c r="G131" i="18"/>
  <c r="F131" i="18"/>
  <c r="G130" i="18"/>
  <c r="F130" i="18"/>
  <c r="H130" i="18" s="1"/>
  <c r="G129" i="18"/>
  <c r="F129" i="18"/>
  <c r="G128" i="18"/>
  <c r="G135" i="18" s="1"/>
  <c r="F128" i="18"/>
  <c r="E125" i="18"/>
  <c r="D125" i="18"/>
  <c r="A125" i="18"/>
  <c r="F124" i="18"/>
  <c r="E124" i="18"/>
  <c r="D124" i="18"/>
  <c r="A124" i="18"/>
  <c r="D123" i="18"/>
  <c r="C123" i="18"/>
  <c r="A123" i="18"/>
  <c r="E122" i="18"/>
  <c r="D122" i="18"/>
  <c r="C122" i="18"/>
  <c r="A122" i="18"/>
  <c r="E121" i="18"/>
  <c r="D121" i="18"/>
  <c r="A121" i="18"/>
  <c r="E120" i="18"/>
  <c r="D120" i="18"/>
  <c r="A120" i="18"/>
  <c r="E119" i="18"/>
  <c r="D119" i="18"/>
  <c r="A119" i="18"/>
  <c r="E118" i="18"/>
  <c r="D118" i="18"/>
  <c r="A118" i="18"/>
  <c r="E117" i="18"/>
  <c r="D117" i="18"/>
  <c r="A117" i="18"/>
  <c r="E116" i="18"/>
  <c r="D116" i="18"/>
  <c r="A116" i="18"/>
  <c r="E115" i="18"/>
  <c r="D115" i="18"/>
  <c r="A115" i="18"/>
  <c r="D114" i="18"/>
  <c r="C114" i="18"/>
  <c r="A114" i="18"/>
  <c r="E113" i="18"/>
  <c r="D113" i="18"/>
  <c r="C113" i="18"/>
  <c r="A113" i="18"/>
  <c r="E112" i="18"/>
  <c r="D112" i="18"/>
  <c r="C112" i="18"/>
  <c r="A112" i="18"/>
  <c r="E111" i="18"/>
  <c r="D111" i="18"/>
  <c r="C111" i="18"/>
  <c r="A111" i="18"/>
  <c r="E110" i="18"/>
  <c r="D110" i="18"/>
  <c r="C110" i="18"/>
  <c r="A110" i="18"/>
  <c r="E109" i="18"/>
  <c r="D109" i="18"/>
  <c r="C109" i="18"/>
  <c r="A109" i="18"/>
  <c r="D108" i="18"/>
  <c r="C108" i="18"/>
  <c r="A108" i="18"/>
  <c r="D107" i="18"/>
  <c r="C107" i="18"/>
  <c r="A107" i="18"/>
  <c r="F106" i="18"/>
  <c r="E106" i="18"/>
  <c r="D106" i="18"/>
  <c r="C106" i="18"/>
  <c r="A106" i="18"/>
  <c r="F105" i="18"/>
  <c r="E105" i="18"/>
  <c r="D105" i="18"/>
  <c r="C105" i="18"/>
  <c r="A105" i="18"/>
  <c r="F104" i="18"/>
  <c r="E104" i="18"/>
  <c r="D104" i="18"/>
  <c r="C104" i="18"/>
  <c r="A104" i="18"/>
  <c r="F103" i="18"/>
  <c r="D103" i="18"/>
  <c r="A103" i="18"/>
  <c r="F102" i="18"/>
  <c r="E102" i="18"/>
  <c r="D102" i="18"/>
  <c r="C102" i="18"/>
  <c r="B102" i="18"/>
  <c r="A102" i="18"/>
  <c r="F101" i="18"/>
  <c r="E101" i="18"/>
  <c r="D101" i="18"/>
  <c r="C101" i="18"/>
  <c r="B101" i="18"/>
  <c r="A101" i="18"/>
  <c r="F100" i="18"/>
  <c r="E100" i="18"/>
  <c r="D100" i="18"/>
  <c r="C100" i="18"/>
  <c r="B100" i="18"/>
  <c r="A100" i="18"/>
  <c r="F99" i="18"/>
  <c r="E99" i="18"/>
  <c r="D99" i="18"/>
  <c r="C99" i="18"/>
  <c r="B99" i="18"/>
  <c r="A99" i="18"/>
  <c r="A98" i="18"/>
  <c r="A97" i="18"/>
  <c r="C14" i="18"/>
  <c r="B14" i="18"/>
  <c r="C13" i="18"/>
  <c r="B13" i="18"/>
  <c r="C12" i="18"/>
  <c r="B12" i="18"/>
  <c r="C11" i="18"/>
  <c r="B11" i="18"/>
  <c r="C10" i="18"/>
  <c r="B10" i="18"/>
  <c r="C9" i="18"/>
  <c r="B9" i="18"/>
  <c r="C8" i="18"/>
  <c r="B8" i="18"/>
  <c r="C7" i="18"/>
  <c r="B7" i="18"/>
  <c r="C6" i="18"/>
  <c r="B6" i="18"/>
  <c r="C5" i="18"/>
  <c r="B5" i="18"/>
  <c r="C4" i="18"/>
  <c r="B4" i="18"/>
  <c r="C3" i="18"/>
  <c r="B3" i="18"/>
  <c r="A1" i="18"/>
  <c r="B154" i="18"/>
  <c r="A8" i="18"/>
  <c r="D13" i="22"/>
  <c r="AW5" i="19"/>
  <c r="AW4" i="19"/>
  <c r="E10" i="4"/>
  <c r="BI16" i="19"/>
  <c r="BH16" i="19"/>
  <c r="BG16" i="19"/>
  <c r="BF16" i="19"/>
  <c r="BE16" i="19"/>
  <c r="BD16" i="19"/>
  <c r="BI15" i="19"/>
  <c r="BH15" i="19"/>
  <c r="BG15" i="19"/>
  <c r="BF15" i="19"/>
  <c r="BE15" i="19"/>
  <c r="BD15" i="19"/>
  <c r="BI14" i="19"/>
  <c r="BH14" i="19"/>
  <c r="BG14" i="19"/>
  <c r="BF14" i="19"/>
  <c r="BE14" i="19"/>
  <c r="BD14" i="19"/>
  <c r="BI13" i="19"/>
  <c r="BH13" i="19"/>
  <c r="BG13" i="19"/>
  <c r="BF13" i="19"/>
  <c r="BE13" i="19"/>
  <c r="BD13" i="19"/>
  <c r="BI12" i="19"/>
  <c r="BH12" i="19"/>
  <c r="BG12" i="19"/>
  <c r="BF12" i="19"/>
  <c r="BE12" i="19"/>
  <c r="BD12" i="19"/>
  <c r="BI11" i="19"/>
  <c r="BH11" i="19"/>
  <c r="BG11" i="19"/>
  <c r="BF11" i="19"/>
  <c r="BE11" i="19"/>
  <c r="BD11" i="19"/>
  <c r="BC10" i="19"/>
  <c r="BB10" i="19"/>
  <c r="BA10" i="19"/>
  <c r="AZ10" i="19"/>
  <c r="AY10" i="19"/>
  <c r="AX10" i="19"/>
  <c r="AW10" i="19"/>
  <c r="BC9" i="19"/>
  <c r="BB9" i="19"/>
  <c r="BA9" i="19"/>
  <c r="AZ9" i="19"/>
  <c r="AY9" i="19"/>
  <c r="AX9" i="19"/>
  <c r="AW9" i="19"/>
  <c r="BC8" i="19"/>
  <c r="BB8" i="19"/>
  <c r="BA8" i="19"/>
  <c r="AZ8" i="19"/>
  <c r="AY8" i="19"/>
  <c r="AX8" i="19"/>
  <c r="AW8" i="19"/>
  <c r="BC7" i="19"/>
  <c r="BB7" i="19"/>
  <c r="BA7" i="19"/>
  <c r="AZ7" i="19"/>
  <c r="AY7" i="19"/>
  <c r="AX7" i="19"/>
  <c r="AW7" i="19"/>
  <c r="BC6" i="19"/>
  <c r="BB6" i="19"/>
  <c r="BA6" i="19"/>
  <c r="AZ6" i="19"/>
  <c r="AY6" i="19"/>
  <c r="AX6" i="19"/>
  <c r="AW6" i="19"/>
  <c r="BC5" i="19"/>
  <c r="BB5" i="19"/>
  <c r="BA5" i="19"/>
  <c r="AZ5" i="19"/>
  <c r="AY5" i="19"/>
  <c r="AX5" i="19"/>
  <c r="BC4" i="19"/>
  <c r="BB4" i="19"/>
  <c r="BA4" i="19"/>
  <c r="AZ4" i="19"/>
  <c r="AY4" i="19"/>
  <c r="AX4" i="19"/>
  <c r="H129" i="18" l="1"/>
  <c r="H131" i="18"/>
  <c r="G14" i="18"/>
  <c r="F135" i="18"/>
  <c r="H128" i="18"/>
  <c r="B84" i="18"/>
  <c r="B70" i="18"/>
  <c r="B56" i="18"/>
  <c r="B180" i="18"/>
  <c r="B179" i="18"/>
  <c r="B178" i="18"/>
  <c r="B177" i="18"/>
  <c r="B176" i="18"/>
  <c r="B175" i="18"/>
  <c r="B174" i="18"/>
  <c r="B173" i="18"/>
  <c r="B172" i="18"/>
  <c r="B42" i="18"/>
  <c r="B171" i="18"/>
  <c r="K20" i="10"/>
  <c r="M10" i="10" a="1"/>
  <c r="M10" i="10" s="1"/>
  <c r="L10" i="10" a="1"/>
  <c r="L10" i="10" s="1"/>
  <c r="H135" i="18" l="1"/>
  <c r="D42" i="18"/>
  <c r="B155" i="18"/>
  <c r="B181" i="18"/>
  <c r="F178" i="18" s="1"/>
  <c r="D84" i="18"/>
  <c r="D70" i="18"/>
  <c r="D56" i="18"/>
  <c r="F179" i="18" l="1"/>
  <c r="F181" i="18"/>
  <c r="B157" i="18"/>
  <c r="F180" i="18"/>
  <c r="F177" i="18"/>
  <c r="F172" i="18"/>
  <c r="F174" i="18"/>
  <c r="G43" i="10" l="1" a="1"/>
  <c r="G43" i="10" s="1"/>
  <c r="G44" i="10" l="1" a="1"/>
  <c r="G44" i="10" s="1"/>
  <c r="E44" i="10" a="1"/>
  <c r="E44" i="10" s="1"/>
  <c r="E43" i="10" a="1"/>
  <c r="E43" i="10" s="1"/>
  <c r="F44" i="10" a="1"/>
  <c r="F44" i="10" s="1"/>
  <c r="F43" i="10" a="1"/>
  <c r="F43" i="10" s="1"/>
  <c r="D44" i="10" a="1"/>
  <c r="D44" i="10" s="1"/>
  <c r="C44" i="10" a="1"/>
  <c r="C44" i="10" s="1"/>
  <c r="D43" i="10" a="1"/>
  <c r="D43" i="10" s="1"/>
  <c r="C43" i="10" a="1"/>
  <c r="C43" i="10" s="1"/>
  <c r="B44" i="10" a="1"/>
  <c r="B44" i="10" s="1"/>
  <c r="B43" i="10" a="1"/>
  <c r="B43" i="10" s="1"/>
  <c r="C15" i="6"/>
  <c r="C53" i="18" l="1" a="1"/>
  <c r="C53" i="18" s="1"/>
  <c r="C49" i="18" a="1"/>
  <c r="C49" i="18" s="1"/>
  <c r="C54" i="18" a="1"/>
  <c r="C54" i="18" s="1"/>
  <c r="C51" i="18" a="1"/>
  <c r="C51" i="18" s="1"/>
  <c r="C79" i="18" a="1"/>
  <c r="C79" i="18" s="1"/>
  <c r="C78" i="18" a="1"/>
  <c r="C78" i="18" s="1"/>
  <c r="C77" i="18" a="1"/>
  <c r="C77" i="18" s="1"/>
  <c r="C63" i="18" a="1"/>
  <c r="C63" i="18" s="1"/>
  <c r="C55" i="18" a="1"/>
  <c r="C55" i="18" s="1"/>
  <c r="C50" i="18" a="1"/>
  <c r="C50" i="18" s="1"/>
  <c r="C46" i="18" a="1"/>
  <c r="C46" i="18" s="1"/>
  <c r="C37" i="18" a="1"/>
  <c r="C37" i="18" s="1"/>
  <c r="C176" i="18" s="1"/>
  <c r="C83" i="18" a="1"/>
  <c r="C83" i="18" s="1"/>
  <c r="C81" i="18" a="1"/>
  <c r="C81" i="18" s="1"/>
  <c r="C76" i="18" a="1"/>
  <c r="C76" i="18" s="1"/>
  <c r="C68" i="18" a="1"/>
  <c r="C68" i="18" s="1"/>
  <c r="C64" i="18" a="1"/>
  <c r="C64" i="18" s="1"/>
  <c r="C60" i="18" a="1"/>
  <c r="C60" i="18" s="1"/>
  <c r="C75" i="18" a="1"/>
  <c r="C75" i="18" s="1"/>
  <c r="C69" i="18" a="1"/>
  <c r="C69" i="18" s="1"/>
  <c r="C67" i="18" a="1"/>
  <c r="C67" i="18" s="1"/>
  <c r="C65" i="18" a="1"/>
  <c r="C65" i="18" s="1"/>
  <c r="C61" i="18" a="1"/>
  <c r="C61" i="18" s="1"/>
  <c r="C52" i="18" a="1"/>
  <c r="C52" i="18" s="1"/>
  <c r="C48" i="18" a="1"/>
  <c r="C48" i="18" s="1"/>
  <c r="C39" i="18" a="1"/>
  <c r="C39" i="18" s="1"/>
  <c r="C178" i="18" s="1"/>
  <c r="C33" i="18" a="1"/>
  <c r="C33" i="18" s="1"/>
  <c r="C172" i="18" s="1"/>
  <c r="C82" i="18" a="1"/>
  <c r="C82" i="18" s="1"/>
  <c r="C80" i="18" a="1"/>
  <c r="C80" i="18" s="1"/>
  <c r="C74" i="18" a="1"/>
  <c r="C74" i="18" s="1"/>
  <c r="C66" i="18" a="1"/>
  <c r="C66" i="18" s="1"/>
  <c r="C62" i="18" a="1"/>
  <c r="C62" i="18" s="1"/>
  <c r="C47" i="18" a="1"/>
  <c r="C47" i="18" s="1"/>
  <c r="C41" i="18" a="1"/>
  <c r="C41" i="18" s="1"/>
  <c r="C180" i="18" s="1"/>
  <c r="C40" i="18" a="1"/>
  <c r="C40" i="18" s="1"/>
  <c r="C179" i="18" s="1"/>
  <c r="C38" i="18" a="1"/>
  <c r="C38" i="18" s="1"/>
  <c r="C177" i="18" s="1"/>
  <c r="C36" i="18" a="1"/>
  <c r="C36" i="18" s="1"/>
  <c r="C175" i="18" s="1"/>
  <c r="C35" i="18" a="1"/>
  <c r="C35" i="18" s="1"/>
  <c r="C174" i="18" s="1"/>
  <c r="C34" i="18" a="1"/>
  <c r="C34" i="18" s="1"/>
  <c r="C173" i="18" s="1"/>
  <c r="C32" i="18" a="1"/>
  <c r="C32" i="18" s="1"/>
  <c r="C56" i="18" l="1"/>
  <c r="D161" i="18" s="1"/>
  <c r="E161" i="18" s="1"/>
  <c r="C171" i="18"/>
  <c r="C181" i="18" s="1"/>
  <c r="C42" i="18"/>
  <c r="C84" i="18"/>
  <c r="C70" i="18"/>
  <c r="D162" i="18" s="1"/>
  <c r="E162" i="18" s="1"/>
  <c r="C46" i="10"/>
  <c r="C47" i="10"/>
  <c r="D47" i="10"/>
  <c r="D46" i="10"/>
  <c r="D163" i="18" l="1"/>
  <c r="E163" i="18" s="1"/>
  <c r="D10" i="10" a="1"/>
  <c r="D10" i="10" s="1"/>
  <c r="C9" i="17" l="1" a="1"/>
  <c r="C9" i="17" s="1"/>
  <c r="C8" i="17" a="1"/>
  <c r="C8" i="17" s="1"/>
  <c r="C7" i="17" a="1"/>
  <c r="C7" i="17" s="1"/>
  <c r="C1083" i="17"/>
  <c r="C1066" i="17"/>
  <c r="A1050" i="17" l="1"/>
  <c r="A1049" i="17"/>
  <c r="A1048" i="17"/>
  <c r="A1047" i="17"/>
  <c r="A1046" i="17"/>
  <c r="A1045" i="17"/>
  <c r="A1044" i="17"/>
  <c r="A1043" i="17"/>
  <c r="A1042" i="17"/>
  <c r="A1041" i="17"/>
  <c r="A1040" i="17"/>
  <c r="A1039" i="17"/>
  <c r="A1038" i="17"/>
  <c r="A1037" i="17"/>
  <c r="A1036" i="17"/>
  <c r="A1035" i="17"/>
  <c r="A1034" i="17"/>
  <c r="A1033" i="17"/>
  <c r="A1032" i="17"/>
  <c r="A1031" i="17"/>
  <c r="A1030" i="17"/>
  <c r="A1029" i="17"/>
  <c r="A1028" i="17"/>
  <c r="A1027" i="17"/>
  <c r="A1026" i="17"/>
  <c r="A1025" i="17"/>
  <c r="A1024" i="17"/>
  <c r="A1023" i="17"/>
  <c r="A1022" i="17"/>
  <c r="A1021" i="17"/>
  <c r="A1020" i="17"/>
  <c r="A1019" i="17"/>
  <c r="A1018" i="17"/>
  <c r="A1017" i="17"/>
  <c r="A1016" i="17"/>
  <c r="A1015" i="17"/>
  <c r="A1014" i="17"/>
  <c r="A1013" i="17"/>
  <c r="A1012" i="17"/>
  <c r="A1011" i="17"/>
  <c r="A1010" i="17"/>
  <c r="A1009" i="17"/>
  <c r="A1008" i="17"/>
  <c r="A1007" i="17"/>
  <c r="A1006" i="17"/>
  <c r="A1005" i="17"/>
  <c r="A1004" i="17"/>
  <c r="A1003" i="17"/>
  <c r="A1002" i="17"/>
  <c r="A1001" i="17"/>
  <c r="A1000" i="17"/>
  <c r="A999" i="17"/>
  <c r="A998" i="17"/>
  <c r="A997" i="17"/>
  <c r="A996" i="17"/>
  <c r="A995" i="17"/>
  <c r="A994" i="17"/>
  <c r="A993" i="17"/>
  <c r="A992" i="17"/>
  <c r="A991" i="17"/>
  <c r="A990" i="17"/>
  <c r="A989" i="17"/>
  <c r="A988" i="17"/>
  <c r="A987" i="17"/>
  <c r="A986" i="17"/>
  <c r="A985" i="17"/>
  <c r="A984" i="17"/>
  <c r="A983" i="17"/>
  <c r="A982" i="17"/>
  <c r="A981" i="17"/>
  <c r="A980" i="17"/>
  <c r="A979" i="17"/>
  <c r="A978" i="17"/>
  <c r="A977" i="17"/>
  <c r="A976" i="17"/>
  <c r="A975" i="17"/>
  <c r="A974" i="17"/>
  <c r="A973" i="17"/>
  <c r="A972" i="17"/>
  <c r="A971" i="17"/>
  <c r="A970" i="17"/>
  <c r="A969" i="17"/>
  <c r="A968" i="17"/>
  <c r="A967" i="17"/>
  <c r="A966" i="17"/>
  <c r="A965" i="17"/>
  <c r="A964" i="17"/>
  <c r="A963" i="17"/>
  <c r="A962" i="17"/>
  <c r="A961" i="17"/>
  <c r="A960" i="17"/>
  <c r="A959" i="17"/>
  <c r="A958" i="17"/>
  <c r="A957" i="17"/>
  <c r="A956" i="17"/>
  <c r="A955" i="17"/>
  <c r="A954" i="17"/>
  <c r="A953" i="17"/>
  <c r="A952" i="17"/>
  <c r="A951" i="17"/>
  <c r="A950" i="17"/>
  <c r="A949" i="17"/>
  <c r="A948" i="17"/>
  <c r="A947" i="17"/>
  <c r="A946" i="17"/>
  <c r="A945" i="17"/>
  <c r="A944" i="17"/>
  <c r="A943" i="17"/>
  <c r="A942" i="17"/>
  <c r="A941" i="17"/>
  <c r="A940" i="17"/>
  <c r="A939" i="17"/>
  <c r="A938" i="17"/>
  <c r="A937" i="17"/>
  <c r="A936" i="17"/>
  <c r="A935" i="17"/>
  <c r="A934" i="17"/>
  <c r="A933" i="17"/>
  <c r="A932" i="17"/>
  <c r="A931" i="17"/>
  <c r="A930" i="17"/>
  <c r="A929" i="17"/>
  <c r="A928" i="17"/>
  <c r="A927" i="17"/>
  <c r="A926" i="17"/>
  <c r="A925" i="17"/>
  <c r="A924" i="17"/>
  <c r="A923" i="17"/>
  <c r="A922" i="17"/>
  <c r="A921" i="17"/>
  <c r="A920" i="17"/>
  <c r="A919" i="17"/>
  <c r="A918" i="17"/>
  <c r="A917" i="17"/>
  <c r="A916" i="17"/>
  <c r="A915" i="17"/>
  <c r="A914" i="17"/>
  <c r="A913" i="17"/>
  <c r="A912" i="17"/>
  <c r="A911" i="17"/>
  <c r="A910" i="17"/>
  <c r="A909" i="17"/>
  <c r="A908" i="17"/>
  <c r="A907" i="17"/>
  <c r="A906" i="17"/>
  <c r="A905" i="17"/>
  <c r="A904" i="17"/>
  <c r="A903" i="17"/>
  <c r="A902" i="17"/>
  <c r="A901" i="17"/>
  <c r="A900" i="17"/>
  <c r="A899" i="17"/>
  <c r="A898" i="17"/>
  <c r="A897" i="17"/>
  <c r="A896" i="17"/>
  <c r="A895" i="17"/>
  <c r="A894" i="17"/>
  <c r="A893" i="17"/>
  <c r="A892" i="17"/>
  <c r="A891" i="17"/>
  <c r="A890" i="17"/>
  <c r="A889" i="17"/>
  <c r="A888" i="17"/>
  <c r="A887" i="17"/>
  <c r="A886" i="17"/>
  <c r="A885" i="17"/>
  <c r="A884" i="17"/>
  <c r="A883" i="17"/>
  <c r="A882" i="17"/>
  <c r="A881" i="17"/>
  <c r="A880" i="17"/>
  <c r="A879" i="17"/>
  <c r="A878" i="17"/>
  <c r="A877" i="17"/>
  <c r="A876" i="17"/>
  <c r="A875" i="17"/>
  <c r="A874" i="17"/>
  <c r="A873" i="17"/>
  <c r="A872" i="17"/>
  <c r="A871" i="17"/>
  <c r="A870" i="17"/>
  <c r="A869" i="17"/>
  <c r="A868" i="17"/>
  <c r="A867" i="17"/>
  <c r="A866" i="17"/>
  <c r="A865" i="17"/>
  <c r="A864" i="17"/>
  <c r="A863" i="17"/>
  <c r="A862" i="17"/>
  <c r="A861" i="17"/>
  <c r="A860" i="17"/>
  <c r="A859" i="17"/>
  <c r="A858" i="17"/>
  <c r="A857" i="17"/>
  <c r="A856" i="17"/>
  <c r="A855" i="17"/>
  <c r="A854" i="17"/>
  <c r="A853" i="17"/>
  <c r="A852" i="17"/>
  <c r="A851" i="17"/>
  <c r="A850" i="17"/>
  <c r="A849" i="17"/>
  <c r="A848" i="17"/>
  <c r="A847" i="17"/>
  <c r="A846" i="17"/>
  <c r="A845" i="17"/>
  <c r="A844" i="17"/>
  <c r="A843" i="17"/>
  <c r="A842" i="17"/>
  <c r="A841" i="17"/>
  <c r="A840" i="17"/>
  <c r="A839" i="17"/>
  <c r="A838" i="17"/>
  <c r="A837" i="17"/>
  <c r="A836" i="17"/>
  <c r="A835" i="17"/>
  <c r="A834" i="17"/>
  <c r="A833" i="17"/>
  <c r="A832" i="17"/>
  <c r="A831" i="17"/>
  <c r="A830" i="17"/>
  <c r="A829" i="17"/>
  <c r="A828" i="17"/>
  <c r="A827" i="17"/>
  <c r="A826" i="17"/>
  <c r="A825" i="17"/>
  <c r="A824" i="17"/>
  <c r="A823" i="17"/>
  <c r="A822" i="17"/>
  <c r="A821" i="17"/>
  <c r="A820" i="17"/>
  <c r="A819" i="17"/>
  <c r="A818" i="17"/>
  <c r="A817" i="17"/>
  <c r="A816" i="17"/>
  <c r="A815" i="17"/>
  <c r="A814" i="17"/>
  <c r="A813" i="17"/>
  <c r="A812" i="17"/>
  <c r="A811" i="17"/>
  <c r="A810" i="17"/>
  <c r="A809" i="17"/>
  <c r="A808" i="17"/>
  <c r="A807" i="17"/>
  <c r="A806" i="17"/>
  <c r="A805" i="17"/>
  <c r="A804" i="17"/>
  <c r="A803" i="17"/>
  <c r="A802" i="17"/>
  <c r="A801" i="17"/>
  <c r="A800" i="17"/>
  <c r="A799" i="17"/>
  <c r="A798" i="17"/>
  <c r="A797" i="17"/>
  <c r="A796" i="17"/>
  <c r="A795" i="17"/>
  <c r="A794" i="17"/>
  <c r="A793" i="17"/>
  <c r="A792" i="17"/>
  <c r="A791" i="17"/>
  <c r="A790" i="17"/>
  <c r="A789" i="17"/>
  <c r="A788" i="17"/>
  <c r="A787" i="17"/>
  <c r="A786" i="17"/>
  <c r="A785" i="17"/>
  <c r="A784" i="17"/>
  <c r="A783" i="17"/>
  <c r="A782" i="17"/>
  <c r="A781" i="17"/>
  <c r="A780" i="17"/>
  <c r="A779" i="17"/>
  <c r="A778" i="17"/>
  <c r="A777" i="17"/>
  <c r="A776" i="17"/>
  <c r="A775" i="17"/>
  <c r="A774" i="17"/>
  <c r="A773" i="17"/>
  <c r="A772" i="17"/>
  <c r="A771" i="17"/>
  <c r="A770" i="17"/>
  <c r="A769" i="17"/>
  <c r="A768" i="17"/>
  <c r="A767" i="17"/>
  <c r="A766" i="17"/>
  <c r="A765" i="17"/>
  <c r="A764" i="17"/>
  <c r="A763" i="17"/>
  <c r="A762" i="17"/>
  <c r="A761" i="17"/>
  <c r="A760" i="17"/>
  <c r="A759" i="17"/>
  <c r="A758" i="17"/>
  <c r="A757" i="17"/>
  <c r="A756" i="17"/>
  <c r="A755" i="17"/>
  <c r="A754" i="17"/>
  <c r="A753" i="17"/>
  <c r="A752" i="17"/>
  <c r="A751" i="17"/>
  <c r="A750" i="17"/>
  <c r="A749" i="17"/>
  <c r="A748" i="17"/>
  <c r="A747" i="17"/>
  <c r="A746" i="17"/>
  <c r="A745" i="17"/>
  <c r="A744" i="17"/>
  <c r="A743" i="17"/>
  <c r="A742" i="17"/>
  <c r="A741" i="17"/>
  <c r="A740" i="17"/>
  <c r="A739" i="17"/>
  <c r="A738" i="17"/>
  <c r="A737" i="17"/>
  <c r="A736" i="17"/>
  <c r="A735" i="17"/>
  <c r="A734" i="17"/>
  <c r="A733" i="17"/>
  <c r="A732" i="17"/>
  <c r="A731" i="17"/>
  <c r="A730" i="17"/>
  <c r="A729" i="17"/>
  <c r="A728" i="17"/>
  <c r="A727" i="17"/>
  <c r="A726" i="17"/>
  <c r="A725" i="17"/>
  <c r="A724" i="17"/>
  <c r="C539" i="17"/>
  <c r="C528" i="17"/>
  <c r="A525" i="17"/>
  <c r="A524" i="17"/>
  <c r="A523" i="17"/>
  <c r="A522" i="17"/>
  <c r="A521" i="17"/>
  <c r="A520" i="17"/>
  <c r="A519" i="17"/>
  <c r="A518" i="17"/>
  <c r="A517" i="17"/>
  <c r="A516" i="17"/>
  <c r="A515" i="17"/>
  <c r="A514" i="17"/>
  <c r="A513" i="17"/>
  <c r="A512" i="17"/>
  <c r="A511" i="17"/>
  <c r="A510" i="17"/>
  <c r="A509" i="17"/>
  <c r="A508" i="17"/>
  <c r="A507" i="17"/>
  <c r="A506" i="17"/>
  <c r="A505" i="17"/>
  <c r="A504" i="17"/>
  <c r="A503" i="17"/>
  <c r="A502" i="17"/>
  <c r="A501" i="17"/>
  <c r="A500" i="17"/>
  <c r="A499" i="17"/>
  <c r="A498" i="17"/>
  <c r="A497" i="17"/>
  <c r="A496" i="17"/>
  <c r="A495" i="17"/>
  <c r="A494" i="17"/>
  <c r="A493" i="17"/>
  <c r="A492" i="17"/>
  <c r="A491" i="17"/>
  <c r="A490" i="17"/>
  <c r="A489" i="17"/>
  <c r="A488" i="17"/>
  <c r="A487" i="17"/>
  <c r="A486" i="17"/>
  <c r="A485" i="17"/>
  <c r="A484" i="17"/>
  <c r="A483" i="17"/>
  <c r="A482" i="17"/>
  <c r="A481" i="17"/>
  <c r="A480" i="17"/>
  <c r="A479" i="17"/>
  <c r="A478" i="17"/>
  <c r="A477" i="17"/>
  <c r="A476" i="17"/>
  <c r="A475" i="17"/>
  <c r="A474" i="17"/>
  <c r="A473" i="17"/>
  <c r="A472" i="17"/>
  <c r="A471" i="17"/>
  <c r="A470" i="17"/>
  <c r="A469" i="17"/>
  <c r="A468" i="17"/>
  <c r="A467" i="17"/>
  <c r="A466" i="17"/>
  <c r="A465" i="17"/>
  <c r="A464" i="17"/>
  <c r="A463" i="17"/>
  <c r="A462" i="17"/>
  <c r="A461" i="17"/>
  <c r="A460" i="17"/>
  <c r="A459" i="17"/>
  <c r="A458" i="17"/>
  <c r="A457" i="17"/>
  <c r="A456" i="17"/>
  <c r="A455" i="17"/>
  <c r="A454" i="17"/>
  <c r="A453" i="17"/>
  <c r="A452" i="17"/>
  <c r="A451" i="17"/>
  <c r="A450" i="17"/>
  <c r="A449" i="17"/>
  <c r="A448" i="17"/>
  <c r="A447" i="17"/>
  <c r="A446" i="17"/>
  <c r="A445" i="17"/>
  <c r="A444" i="17"/>
  <c r="A443" i="17"/>
  <c r="A442" i="17"/>
  <c r="A441" i="17"/>
  <c r="A440" i="17"/>
  <c r="A439" i="17"/>
  <c r="A438" i="17"/>
  <c r="A437" i="17"/>
  <c r="A436" i="17"/>
  <c r="A435" i="17"/>
  <c r="A434" i="17"/>
  <c r="A433" i="17"/>
  <c r="A432" i="17"/>
  <c r="A431" i="17"/>
  <c r="A430" i="17"/>
  <c r="A429" i="17"/>
  <c r="A428" i="17"/>
  <c r="A427" i="17"/>
  <c r="A426" i="17"/>
  <c r="A425" i="17"/>
  <c r="A424" i="17"/>
  <c r="A423" i="17"/>
  <c r="A422" i="17"/>
  <c r="A421" i="17"/>
  <c r="A420" i="17"/>
  <c r="A419" i="17"/>
  <c r="A418" i="17"/>
  <c r="A417" i="17"/>
  <c r="A416" i="17"/>
  <c r="A415" i="17"/>
  <c r="A414" i="17"/>
  <c r="A413" i="17"/>
  <c r="A412" i="17"/>
  <c r="A411" i="17"/>
  <c r="A410" i="17"/>
  <c r="A409" i="17"/>
  <c r="A408" i="17"/>
  <c r="A407" i="17"/>
  <c r="A406" i="17"/>
  <c r="A405" i="17"/>
  <c r="A404" i="17"/>
  <c r="A403" i="17"/>
  <c r="A402" i="17"/>
  <c r="A401" i="17"/>
  <c r="A400" i="17"/>
  <c r="A399" i="17"/>
  <c r="A398" i="17"/>
  <c r="A397" i="17"/>
  <c r="A396" i="17"/>
  <c r="A395" i="17"/>
  <c r="A394" i="17"/>
  <c r="A393" i="17"/>
  <c r="A392" i="17"/>
  <c r="A391" i="17"/>
  <c r="A390" i="17"/>
  <c r="A389" i="17"/>
  <c r="A388" i="17"/>
  <c r="A387" i="17"/>
  <c r="A386" i="17"/>
  <c r="A385" i="17"/>
  <c r="A384" i="17"/>
  <c r="A383" i="17"/>
  <c r="A382" i="17"/>
  <c r="A381" i="17"/>
  <c r="A380" i="17"/>
  <c r="A379" i="17"/>
  <c r="A378" i="17"/>
  <c r="A377" i="17"/>
  <c r="A376" i="17"/>
  <c r="A375" i="17"/>
  <c r="A374" i="17"/>
  <c r="A373" i="17"/>
  <c r="A372" i="17"/>
  <c r="A371" i="17"/>
  <c r="A370" i="17"/>
  <c r="A369" i="17"/>
  <c r="A368" i="17"/>
  <c r="A367" i="17"/>
  <c r="A366" i="17"/>
  <c r="A365" i="17"/>
  <c r="A364" i="17"/>
  <c r="A363" i="17"/>
  <c r="A362" i="17"/>
  <c r="A361" i="17"/>
  <c r="A360" i="17"/>
  <c r="A359" i="17"/>
  <c r="A358" i="17"/>
  <c r="A304" i="17"/>
  <c r="A305" i="17"/>
  <c r="A306" i="17"/>
  <c r="A307" i="17"/>
  <c r="A308" i="17"/>
  <c r="A309" i="17"/>
  <c r="A310" i="17"/>
  <c r="A311" i="17"/>
  <c r="A312" i="17"/>
  <c r="A313" i="17"/>
  <c r="A314" i="17"/>
  <c r="A315" i="17"/>
  <c r="A316" i="17"/>
  <c r="A317" i="17"/>
  <c r="A318" i="17"/>
  <c r="A319" i="17"/>
  <c r="A320" i="17"/>
  <c r="A321" i="17"/>
  <c r="A322" i="17"/>
  <c r="A323" i="17"/>
  <c r="A324" i="17"/>
  <c r="A325" i="17"/>
  <c r="A326" i="17"/>
  <c r="A327" i="17"/>
  <c r="A328" i="17"/>
  <c r="A329" i="17"/>
  <c r="A330" i="17"/>
  <c r="A331" i="17"/>
  <c r="A332" i="17"/>
  <c r="A333" i="17"/>
  <c r="A334" i="17"/>
  <c r="A335" i="17"/>
  <c r="A336" i="17"/>
  <c r="A337" i="17"/>
  <c r="A338" i="17"/>
  <c r="A339" i="17"/>
  <c r="A340" i="17"/>
  <c r="A341" i="17"/>
  <c r="A342" i="17"/>
  <c r="A343" i="17"/>
  <c r="A344" i="17"/>
  <c r="A345" i="17"/>
  <c r="A346" i="17"/>
  <c r="A347" i="17"/>
  <c r="A348" i="17"/>
  <c r="A349" i="17"/>
  <c r="A350" i="17"/>
  <c r="A351" i="17"/>
  <c r="A352" i="17"/>
  <c r="A353" i="17"/>
  <c r="A354" i="17"/>
  <c r="A355" i="17"/>
  <c r="A356" i="17"/>
  <c r="A357" i="17"/>
  <c r="A303" i="17"/>
  <c r="J178" i="17"/>
  <c r="K178" i="17"/>
  <c r="I178" i="17"/>
  <c r="H178" i="17"/>
  <c r="G178" i="17" l="1"/>
  <c r="F178" i="17"/>
  <c r="E178" i="17"/>
  <c r="E578" i="17" s="1"/>
  <c r="D178" i="17"/>
  <c r="D578" i="17" s="1"/>
  <c r="AQ9" i="19" l="1"/>
  <c r="AQ8" i="19"/>
  <c r="AQ7" i="19"/>
  <c r="AQ6" i="19"/>
  <c r="AQ5" i="19"/>
  <c r="AP9" i="19"/>
  <c r="AP8" i="19"/>
  <c r="AS8" i="19" s="1"/>
  <c r="AP7" i="19"/>
  <c r="AS7" i="19" s="1"/>
  <c r="AP6" i="19"/>
  <c r="AP5" i="19"/>
  <c r="AS6" i="19"/>
  <c r="AQ4" i="19"/>
  <c r="AP4" i="19"/>
  <c r="AS4" i="19" s="1"/>
  <c r="AS9" i="19" l="1"/>
  <c r="AS5" i="19"/>
  <c r="C47" i="9" l="1"/>
  <c r="L8" i="19" l="1" a="1"/>
  <c r="L8" i="19" s="1"/>
  <c r="L7" i="19" a="1"/>
  <c r="L7" i="19" s="1"/>
  <c r="L6" i="19" a="1"/>
  <c r="L6" i="19" s="1"/>
  <c r="L5" i="19" a="1"/>
  <c r="L5" i="19" s="1"/>
  <c r="L4" i="19" a="1"/>
  <c r="L4" i="19" s="1"/>
  <c r="B6" i="19" l="1"/>
  <c r="A20" i="10" l="1"/>
  <c r="G10" i="10" a="1"/>
  <c r="G10" i="10" s="1"/>
  <c r="F10" i="10" a="1"/>
  <c r="F10" i="10" s="1"/>
  <c r="E10" i="10" a="1"/>
  <c r="E10" i="10" s="1"/>
  <c r="C10" i="10" a="1"/>
  <c r="C10" i="10" s="1"/>
  <c r="B10" i="10" a="1"/>
  <c r="B10" i="10" s="1"/>
  <c r="H10" i="10" l="1"/>
  <c r="J14" i="6" l="1"/>
  <c r="J13" i="6"/>
  <c r="J12" i="6"/>
  <c r="J11" i="6"/>
  <c r="J10" i="6"/>
  <c r="J9" i="6"/>
  <c r="B32" i="11" s="1"/>
  <c r="J8" i="6"/>
  <c r="J7" i="6"/>
  <c r="J6" i="6"/>
  <c r="J5" i="6"/>
  <c r="J4" i="6"/>
  <c r="D5" i="11"/>
  <c r="B11" i="11" l="1" a="1"/>
  <c r="B11" i="11" s="1"/>
  <c r="B10" i="11" a="1"/>
  <c r="B10" i="11" s="1"/>
  <c r="B9" i="11" a="1"/>
  <c r="B9" i="11" s="1"/>
  <c r="B20" i="11" a="1"/>
  <c r="B20" i="11" s="1"/>
  <c r="B21" i="11" a="1"/>
  <c r="B21" i="11" s="1"/>
  <c r="J15" i="6"/>
  <c r="B30" i="11" s="1"/>
  <c r="I15" i="6"/>
  <c r="H15" i="6"/>
  <c r="G15" i="6"/>
  <c r="F15" i="6"/>
  <c r="E15" i="6"/>
  <c r="D15" i="6"/>
  <c r="A1" i="14"/>
  <c r="C86" i="18" l="1" a="1"/>
  <c r="C86" i="18" s="1"/>
  <c r="C88" i="18" a="1"/>
  <c r="C88" i="18" s="1"/>
  <c r="C89" i="18" a="1"/>
  <c r="C89" i="18" s="1"/>
  <c r="C87" i="18" a="1"/>
  <c r="C87" i="18" s="1"/>
  <c r="F87" i="18" s="1"/>
  <c r="G87" i="18" s="1"/>
  <c r="B28" i="11" a="1"/>
  <c r="B28" i="11" s="1"/>
  <c r="B27" i="11" a="1"/>
  <c r="B27" i="11" s="1"/>
  <c r="N1" i="23"/>
  <c r="B13" i="11" a="1"/>
  <c r="B13" i="11" s="1"/>
  <c r="B15" i="11" a="1"/>
  <c r="B15" i="11" s="1"/>
  <c r="B12" i="11" a="1"/>
  <c r="B12" i="11" s="1"/>
  <c r="B19" i="11" a="1"/>
  <c r="B19" i="11" s="1"/>
  <c r="B18" i="11" a="1"/>
  <c r="B18" i="11" s="1"/>
  <c r="B17" i="11" a="1"/>
  <c r="B17" i="11" s="1"/>
  <c r="B16" i="11" a="1"/>
  <c r="B16" i="11" s="1"/>
  <c r="B14" i="11" a="1"/>
  <c r="B14" i="11" s="1"/>
  <c r="B22" i="11" a="1"/>
  <c r="B22" i="11" s="1"/>
  <c r="B23" i="11" a="1"/>
  <c r="B23" i="11" s="1"/>
  <c r="B25" i="11" a="1"/>
  <c r="B25" i="11" s="1"/>
  <c r="B24" i="11" a="1"/>
  <c r="B24" i="11" s="1"/>
  <c r="D164" i="18" l="1"/>
  <c r="E164" i="18" s="1"/>
  <c r="F89" i="18"/>
  <c r="G89" i="18" s="1"/>
  <c r="F88" i="18"/>
  <c r="G88" i="18" s="1"/>
  <c r="F86" i="18"/>
  <c r="G86" i="18" s="1"/>
  <c r="C93" i="18"/>
  <c r="C139" i="18" s="1"/>
  <c r="C145" i="18" s="1"/>
  <c r="D145" i="18" s="1"/>
  <c r="D165" i="18"/>
  <c r="E165" i="18" s="1"/>
  <c r="K16" i="9"/>
  <c r="K17" i="9" s="1"/>
  <c r="K21" i="9" s="1"/>
  <c r="K10" i="9"/>
  <c r="K11" i="9" s="1"/>
  <c r="B26" i="9"/>
  <c r="B25" i="9"/>
  <c r="C23" i="9"/>
  <c r="B3" i="9"/>
  <c r="F3" i="9"/>
  <c r="C3" i="9"/>
  <c r="D3" i="9"/>
  <c r="E3" i="9"/>
  <c r="G3" i="9"/>
  <c r="E6" i="9" a="1"/>
  <c r="E6" i="9" s="1"/>
  <c r="B6" i="9" a="1"/>
  <c r="B6" i="9" s="1"/>
  <c r="B13" i="9" a="1"/>
  <c r="B13" i="9" s="1"/>
  <c r="E47" i="9" s="1"/>
  <c r="E123" i="18" s="1"/>
  <c r="B17" i="9" a="1"/>
  <c r="B17" i="9" s="1"/>
  <c r="F5" i="9" a="1"/>
  <c r="F5" i="9" s="1"/>
  <c r="G6" i="9" a="1"/>
  <c r="G6" i="9" s="1"/>
  <c r="D6" i="9" a="1"/>
  <c r="D6" i="9" s="1"/>
  <c r="C6" i="9" a="1"/>
  <c r="C6" i="9" s="1"/>
  <c r="B26" i="11" a="1"/>
  <c r="B26" i="11" s="1"/>
  <c r="F6" i="9" l="1" a="1"/>
  <c r="F6" i="9" s="1"/>
  <c r="E38" i="9" s="1"/>
  <c r="E114" i="18" s="1"/>
  <c r="B29" i="11"/>
  <c r="D93" i="18" s="1"/>
  <c r="K18" i="9"/>
  <c r="K19" i="9" s="1"/>
  <c r="K22" i="9" s="1"/>
  <c r="C26" i="9"/>
  <c r="B31" i="11" l="1"/>
  <c r="K20" i="9"/>
  <c r="K23" i="9" s="1"/>
  <c r="K24" i="9" s="1"/>
  <c r="B33" i="11" l="1"/>
  <c r="M10" i="22"/>
  <c r="M9" i="22"/>
  <c r="M8" i="22"/>
  <c r="M7" i="22"/>
  <c r="M6" i="22"/>
  <c r="M5" i="22"/>
  <c r="N8" i="22" a="1"/>
  <c r="N8" i="22" s="1"/>
  <c r="L8" i="22"/>
  <c r="L10" i="22"/>
  <c r="L9" i="22"/>
  <c r="L7" i="22"/>
  <c r="L6" i="22"/>
  <c r="L5" i="22"/>
  <c r="I13" i="22"/>
  <c r="G13" i="22"/>
  <c r="B13" i="22"/>
  <c r="N10" i="22" a="1"/>
  <c r="N10" i="22" s="1"/>
  <c r="N9" i="22" a="1"/>
  <c r="N9" i="22" s="1"/>
  <c r="N7" i="22" a="1"/>
  <c r="N7" i="22" s="1"/>
  <c r="N6" i="22" a="1"/>
  <c r="N6" i="22" s="1"/>
  <c r="N5" i="22" a="1"/>
  <c r="N5" i="22" s="1"/>
  <c r="A1" i="22"/>
  <c r="Q4" i="7" a="1"/>
  <c r="Q4" i="7" s="1"/>
  <c r="G15" i="7"/>
  <c r="C21" i="18" l="1"/>
  <c r="B19" i="18"/>
  <c r="C20" i="18"/>
  <c r="C18" i="18"/>
  <c r="B17" i="18"/>
  <c r="F17" i="18" s="1"/>
  <c r="B16" i="18"/>
  <c r="B15" i="18"/>
  <c r="B21" i="18"/>
  <c r="B20" i="18"/>
  <c r="B18" i="18"/>
  <c r="F18" i="18" s="1"/>
  <c r="G18" i="18" s="1"/>
  <c r="C17" i="18"/>
  <c r="C16" i="18"/>
  <c r="C15" i="18"/>
  <c r="B22" i="18"/>
  <c r="C22" i="18"/>
  <c r="C19" i="18"/>
  <c r="L20" i="10" a="1"/>
  <c r="L20" i="10" s="1"/>
  <c r="B20" i="10" a="1"/>
  <c r="B20" i="10" s="1"/>
  <c r="M7" i="10"/>
  <c r="L7" i="10"/>
  <c r="C6" i="11"/>
  <c r="C146" i="18" s="1"/>
  <c r="B27" i="10" a="1"/>
  <c r="B27" i="10" s="1"/>
  <c r="B24" i="10" a="1"/>
  <c r="B24" i="10" s="1"/>
  <c r="B26" i="10" a="1"/>
  <c r="B26" i="10" s="1"/>
  <c r="B25" i="10" a="1"/>
  <c r="B25" i="10" s="1"/>
  <c r="G542" i="17" a="1"/>
  <c r="G542" i="17" s="1"/>
  <c r="F542" i="17" a="1"/>
  <c r="F542" i="17" s="1"/>
  <c r="E542" i="17" a="1"/>
  <c r="E542" i="17" s="1"/>
  <c r="D542" i="17" a="1"/>
  <c r="D542" i="17" s="1"/>
  <c r="C542" i="17" a="1"/>
  <c r="C542" i="17" s="1"/>
  <c r="A1104" i="17"/>
  <c r="A1096" i="17"/>
  <c r="A1088" i="17"/>
  <c r="A1080" i="17"/>
  <c r="A1072" i="17"/>
  <c r="A1064" i="17"/>
  <c r="A1056" i="17"/>
  <c r="A720" i="17"/>
  <c r="A712" i="17"/>
  <c r="A704" i="17"/>
  <c r="A696" i="17"/>
  <c r="A688" i="17"/>
  <c r="A680" i="17"/>
  <c r="A672" i="17"/>
  <c r="A664" i="17"/>
  <c r="A656" i="17"/>
  <c r="A648" i="17"/>
  <c r="A640" i="17"/>
  <c r="A632" i="17"/>
  <c r="A624" i="17"/>
  <c r="A616" i="17"/>
  <c r="A608" i="17"/>
  <c r="A600" i="17"/>
  <c r="A592" i="17"/>
  <c r="A584" i="17"/>
  <c r="A580" i="17"/>
  <c r="A572" i="17"/>
  <c r="A564" i="17"/>
  <c r="A556" i="17"/>
  <c r="A548" i="17"/>
  <c r="A540" i="17"/>
  <c r="A532" i="17"/>
  <c r="A1075" i="17"/>
  <c r="A699" i="17"/>
  <c r="A659" i="17"/>
  <c r="A627" i="17"/>
  <c r="A603" i="17"/>
  <c r="A551" i="17"/>
  <c r="A721" i="17"/>
  <c r="A657" i="17"/>
  <c r="A625" i="17"/>
  <c r="A573" i="17"/>
  <c r="A541" i="17"/>
  <c r="A1103" i="17"/>
  <c r="A1095" i="17"/>
  <c r="A1087" i="17"/>
  <c r="A1079" i="17"/>
  <c r="A1071" i="17"/>
  <c r="A1063" i="17"/>
  <c r="A1055" i="17"/>
  <c r="A719" i="17"/>
  <c r="A711" i="17"/>
  <c r="A703" i="17"/>
  <c r="A695" i="17"/>
  <c r="A687" i="17"/>
  <c r="A679" i="17"/>
  <c r="A671" i="17"/>
  <c r="A663" i="17"/>
  <c r="A655" i="17"/>
  <c r="A647" i="17"/>
  <c r="A639" i="17"/>
  <c r="A631" i="17"/>
  <c r="A623" i="17"/>
  <c r="A615" i="17"/>
  <c r="A607" i="17"/>
  <c r="A599" i="17"/>
  <c r="A591" i="17"/>
  <c r="A583" i="17"/>
  <c r="A579" i="17"/>
  <c r="A571" i="17"/>
  <c r="A563" i="17"/>
  <c r="A555" i="17"/>
  <c r="A547" i="17"/>
  <c r="A539" i="17"/>
  <c r="A531" i="17"/>
  <c r="A1083" i="17"/>
  <c r="A691" i="17"/>
  <c r="A619" i="17"/>
  <c r="A681" i="17"/>
  <c r="A641" i="17"/>
  <c r="A593" i="17"/>
  <c r="A565" i="17"/>
  <c r="A1110" i="17"/>
  <c r="A1102" i="17"/>
  <c r="A1094" i="17"/>
  <c r="A1086" i="17"/>
  <c r="A1078" i="17"/>
  <c r="A1070" i="17"/>
  <c r="A1062" i="17"/>
  <c r="A1054" i="17"/>
  <c r="A718" i="17"/>
  <c r="A710" i="17"/>
  <c r="A702" i="17"/>
  <c r="A694" i="17"/>
  <c r="A686" i="17"/>
  <c r="A678" i="17"/>
  <c r="A670" i="17"/>
  <c r="A662" i="17"/>
  <c r="A654" i="17"/>
  <c r="A646" i="17"/>
  <c r="A638" i="17"/>
  <c r="A630" i="17"/>
  <c r="A622" i="17"/>
  <c r="A614" i="17"/>
  <c r="A606" i="17"/>
  <c r="A598" i="17"/>
  <c r="A590" i="17"/>
  <c r="A578" i="17"/>
  <c r="A570" i="17"/>
  <c r="A562" i="17"/>
  <c r="A554" i="17"/>
  <c r="A546" i="17"/>
  <c r="A538" i="17"/>
  <c r="A530" i="17"/>
  <c r="A1107" i="17"/>
  <c r="A1051" i="17"/>
  <c r="A723" i="17"/>
  <c r="A675" i="17"/>
  <c r="A643" i="17"/>
  <c r="A587" i="17"/>
  <c r="A567" i="17"/>
  <c r="A535" i="17"/>
  <c r="A689" i="17"/>
  <c r="A649" i="17"/>
  <c r="A609" i="17"/>
  <c r="A581" i="17"/>
  <c r="A533" i="17"/>
  <c r="A1109" i="17"/>
  <c r="A1101" i="17"/>
  <c r="A1093" i="17"/>
  <c r="A1085" i="17"/>
  <c r="A1077" i="17"/>
  <c r="A1069" i="17"/>
  <c r="A1061" i="17"/>
  <c r="A1053" i="17"/>
  <c r="A717" i="17"/>
  <c r="A709" i="17"/>
  <c r="A701" i="17"/>
  <c r="A693" i="17"/>
  <c r="A685" i="17"/>
  <c r="A677" i="17"/>
  <c r="A669" i="17"/>
  <c r="A661" i="17"/>
  <c r="A653" i="17"/>
  <c r="A645" i="17"/>
  <c r="A637" i="17"/>
  <c r="A629" i="17"/>
  <c r="A621" i="17"/>
  <c r="A613" i="17"/>
  <c r="A605" i="17"/>
  <c r="A597" i="17"/>
  <c r="A589" i="17"/>
  <c r="A577" i="17"/>
  <c r="A569" i="17"/>
  <c r="A561" i="17"/>
  <c r="A553" i="17"/>
  <c r="A545" i="17"/>
  <c r="A537" i="17"/>
  <c r="A529" i="17"/>
  <c r="A1099" i="17"/>
  <c r="A1067" i="17"/>
  <c r="A707" i="17"/>
  <c r="A683" i="17"/>
  <c r="A635" i="17"/>
  <c r="A595" i="17"/>
  <c r="A575" i="17"/>
  <c r="A543" i="17"/>
  <c r="A705" i="17"/>
  <c r="A665" i="17"/>
  <c r="A617" i="17"/>
  <c r="A585" i="17"/>
  <c r="A1108" i="17"/>
  <c r="A1100" i="17"/>
  <c r="A1092" i="17"/>
  <c r="A1084" i="17"/>
  <c r="A1076" i="17"/>
  <c r="A1068" i="17"/>
  <c r="A1060" i="17"/>
  <c r="A1052" i="17"/>
  <c r="A716" i="17"/>
  <c r="A708" i="17"/>
  <c r="A700" i="17"/>
  <c r="A692" i="17"/>
  <c r="A684" i="17"/>
  <c r="A676" i="17"/>
  <c r="A668" i="17"/>
  <c r="A660" i="17"/>
  <c r="A652" i="17"/>
  <c r="A644" i="17"/>
  <c r="A636" i="17"/>
  <c r="A628" i="17"/>
  <c r="A620" i="17"/>
  <c r="A612" i="17"/>
  <c r="A604" i="17"/>
  <c r="A596" i="17"/>
  <c r="A588" i="17"/>
  <c r="A576" i="17"/>
  <c r="A568" i="17"/>
  <c r="A560" i="17"/>
  <c r="A552" i="17"/>
  <c r="A544" i="17"/>
  <c r="A536" i="17"/>
  <c r="A528" i="17"/>
  <c r="A1091" i="17"/>
  <c r="A1059" i="17"/>
  <c r="A715" i="17"/>
  <c r="A667" i="17"/>
  <c r="A651" i="17"/>
  <c r="A611" i="17"/>
  <c r="A559" i="17"/>
  <c r="A527" i="17"/>
  <c r="A713" i="17"/>
  <c r="A673" i="17"/>
  <c r="A557" i="17"/>
  <c r="A1106" i="17"/>
  <c r="A1098" i="17"/>
  <c r="A1090" i="17"/>
  <c r="A1082" i="17"/>
  <c r="A1074" i="17"/>
  <c r="A1066" i="17"/>
  <c r="A1058" i="17"/>
  <c r="A722" i="17"/>
  <c r="A714" i="17"/>
  <c r="A706" i="17"/>
  <c r="A698" i="17"/>
  <c r="A690" i="17"/>
  <c r="A682" i="17"/>
  <c r="A674" i="17"/>
  <c r="A666" i="17"/>
  <c r="A658" i="17"/>
  <c r="A650" i="17"/>
  <c r="A642" i="17"/>
  <c r="A634" i="17"/>
  <c r="A626" i="17"/>
  <c r="A618" i="17"/>
  <c r="A610" i="17"/>
  <c r="A602" i="17"/>
  <c r="A594" i="17"/>
  <c r="A586" i="17"/>
  <c r="A582" i="17"/>
  <c r="A574" i="17"/>
  <c r="A566" i="17"/>
  <c r="A558" i="17"/>
  <c r="A550" i="17"/>
  <c r="A542" i="17"/>
  <c r="A534" i="17"/>
  <c r="A526" i="17"/>
  <c r="A1105" i="17"/>
  <c r="A1097" i="17"/>
  <c r="A1089" i="17"/>
  <c r="A1081" i="17"/>
  <c r="A1073" i="17"/>
  <c r="A1065" i="17"/>
  <c r="A1057" i="17"/>
  <c r="A697" i="17"/>
  <c r="A633" i="17"/>
  <c r="A601" i="17"/>
  <c r="A549" i="17"/>
  <c r="A298" i="17"/>
  <c r="A290" i="17"/>
  <c r="A282" i="17"/>
  <c r="A274" i="17"/>
  <c r="A266" i="17"/>
  <c r="A258" i="17"/>
  <c r="A250" i="17"/>
  <c r="A242" i="17"/>
  <c r="A234" i="17"/>
  <c r="A226" i="17"/>
  <c r="A218" i="17"/>
  <c r="A210" i="17"/>
  <c r="A202" i="17"/>
  <c r="A194" i="17"/>
  <c r="A186" i="17"/>
  <c r="A178" i="17"/>
  <c r="A170" i="17"/>
  <c r="A175" i="17"/>
  <c r="A230" i="17"/>
  <c r="A190" i="17"/>
  <c r="A166" i="17"/>
  <c r="A277" i="17"/>
  <c r="A253" i="17"/>
  <c r="A221" i="17"/>
  <c r="A181" i="17"/>
  <c r="A276" i="17"/>
  <c r="A244" i="17"/>
  <c r="A204" i="17"/>
  <c r="A291" i="17"/>
  <c r="A267" i="17"/>
  <c r="A227" i="17"/>
  <c r="A187" i="17"/>
  <c r="A297" i="17"/>
  <c r="A289" i="17"/>
  <c r="A281" i="17"/>
  <c r="A273" i="17"/>
  <c r="A265" i="17"/>
  <c r="A257" i="17"/>
  <c r="A249" i="17"/>
  <c r="A241" i="17"/>
  <c r="A233" i="17"/>
  <c r="A225" i="17"/>
  <c r="A217" i="17"/>
  <c r="A209" i="17"/>
  <c r="A201" i="17"/>
  <c r="A193" i="17"/>
  <c r="A185" i="17"/>
  <c r="A177" i="17"/>
  <c r="A169" i="17"/>
  <c r="A183" i="17"/>
  <c r="A214" i="17"/>
  <c r="A182" i="17"/>
  <c r="A285" i="17"/>
  <c r="A245" i="17"/>
  <c r="A205" i="17"/>
  <c r="A300" i="17"/>
  <c r="A252" i="17"/>
  <c r="A212" i="17"/>
  <c r="A172" i="17"/>
  <c r="A283" i="17"/>
  <c r="A235" i="17"/>
  <c r="A195" i="17"/>
  <c r="A296" i="17"/>
  <c r="A288" i="17"/>
  <c r="A280" i="17"/>
  <c r="A272" i="17"/>
  <c r="A264" i="17"/>
  <c r="A256" i="17"/>
  <c r="A248" i="17"/>
  <c r="A240" i="17"/>
  <c r="A232" i="17"/>
  <c r="A224" i="17"/>
  <c r="A216" i="17"/>
  <c r="A208" i="17"/>
  <c r="A200" i="17"/>
  <c r="A192" i="17"/>
  <c r="A184" i="17"/>
  <c r="A176" i="17"/>
  <c r="A168" i="17"/>
  <c r="A238" i="17"/>
  <c r="A198" i="17"/>
  <c r="A301" i="17"/>
  <c r="A261" i="17"/>
  <c r="A213" i="17"/>
  <c r="A173" i="17"/>
  <c r="A284" i="17"/>
  <c r="A228" i="17"/>
  <c r="A188" i="17"/>
  <c r="A164" i="17"/>
  <c r="A243" i="17"/>
  <c r="A203" i="17"/>
  <c r="A171" i="17"/>
  <c r="A295" i="17"/>
  <c r="A287" i="17"/>
  <c r="A279" i="17"/>
  <c r="A271" i="17"/>
  <c r="A263" i="17"/>
  <c r="A255" i="17"/>
  <c r="A247" i="17"/>
  <c r="A239" i="17"/>
  <c r="A231" i="17"/>
  <c r="A223" i="17"/>
  <c r="A215" i="17"/>
  <c r="A207" i="17"/>
  <c r="A199" i="17"/>
  <c r="A191" i="17"/>
  <c r="A167" i="17"/>
  <c r="A206" i="17"/>
  <c r="A174" i="17"/>
  <c r="A293" i="17"/>
  <c r="A229" i="17"/>
  <c r="A189" i="17"/>
  <c r="A292" i="17"/>
  <c r="A260" i="17"/>
  <c r="A220" i="17"/>
  <c r="A180" i="17"/>
  <c r="A275" i="17"/>
  <c r="A251" i="17"/>
  <c r="A211" i="17"/>
  <c r="A179" i="17"/>
  <c r="A302" i="17"/>
  <c r="A294" i="17"/>
  <c r="A286" i="17"/>
  <c r="A278" i="17"/>
  <c r="A270" i="17"/>
  <c r="A262" i="17"/>
  <c r="A254" i="17"/>
  <c r="A246" i="17"/>
  <c r="A222" i="17"/>
  <c r="A269" i="17"/>
  <c r="A237" i="17"/>
  <c r="A197" i="17"/>
  <c r="A165" i="17"/>
  <c r="A268" i="17"/>
  <c r="A236" i="17"/>
  <c r="A196" i="17"/>
  <c r="A299" i="17"/>
  <c r="A259" i="17"/>
  <c r="A219" i="17"/>
  <c r="G7" i="10"/>
  <c r="F7" i="10"/>
  <c r="E7" i="10"/>
  <c r="C7" i="10"/>
  <c r="D7" i="10"/>
  <c r="B7" i="10"/>
  <c r="K25" i="9" a="1"/>
  <c r="K25" i="9" s="1"/>
  <c r="E32" i="9" s="1"/>
  <c r="E108" i="18" s="1"/>
  <c r="O6" i="22"/>
  <c r="O7" i="22"/>
  <c r="O9" i="22"/>
  <c r="O10" i="22"/>
  <c r="O8" i="22"/>
  <c r="O5" i="22"/>
  <c r="K1" i="22"/>
  <c r="G17" i="18" l="1"/>
  <c r="G19" i="18"/>
  <c r="F19" i="18"/>
  <c r="G16" i="18"/>
  <c r="F16" i="18"/>
  <c r="G15" i="18"/>
  <c r="F15" i="18"/>
  <c r="B26" i="18"/>
  <c r="F20" i="18"/>
  <c r="G20" i="18"/>
  <c r="C26" i="18"/>
  <c r="C21" i="11" a="1"/>
  <c r="C21" i="11" s="1"/>
  <c r="C20" i="11" a="1"/>
  <c r="C20" i="11" s="1"/>
  <c r="D4" i="11"/>
  <c r="H542" i="17"/>
  <c r="O11" i="22"/>
  <c r="G17" i="6" s="1"/>
  <c r="C19" i="11" a="1"/>
  <c r="C19" i="11" s="1"/>
  <c r="C15" i="11" a="1"/>
  <c r="C15" i="11" s="1"/>
  <c r="C18" i="11" a="1"/>
  <c r="C18" i="11" s="1"/>
  <c r="C17" i="11" a="1"/>
  <c r="C17" i="11" s="1"/>
  <c r="C16" i="11" a="1"/>
  <c r="C16" i="11" s="1"/>
  <c r="A1" i="7"/>
  <c r="G5" i="7"/>
  <c r="G6" i="7"/>
  <c r="G7" i="7"/>
  <c r="G8" i="7"/>
  <c r="G9" i="7"/>
  <c r="G10" i="7"/>
  <c r="G11" i="7"/>
  <c r="G12" i="7"/>
  <c r="G13" i="7"/>
  <c r="G14" i="7"/>
  <c r="G16" i="7"/>
  <c r="G17" i="7"/>
  <c r="G18" i="7"/>
  <c r="G19" i="7"/>
  <c r="G20" i="7"/>
  <c r="G21" i="7"/>
  <c r="G22" i="7"/>
  <c r="B8" i="1"/>
  <c r="Q5" i="7" a="1"/>
  <c r="Q5" i="7" s="1"/>
  <c r="Q6" i="7" a="1"/>
  <c r="Q6" i="7" s="1"/>
  <c r="Q7" i="7" a="1"/>
  <c r="Q7" i="7" s="1"/>
  <c r="Q8" i="7" a="1"/>
  <c r="Q8" i="7" s="1"/>
  <c r="Q9" i="7" a="1"/>
  <c r="Q9" i="7" s="1"/>
  <c r="Q10" i="7" a="1"/>
  <c r="Q10" i="7" s="1"/>
  <c r="R10" i="7" s="1"/>
  <c r="F84" i="18" l="1"/>
  <c r="G84" i="18" s="1"/>
  <c r="C141" i="18"/>
  <c r="E188" i="18"/>
  <c r="I134" i="18"/>
  <c r="J134" i="18" s="1"/>
  <c r="I133" i="18"/>
  <c r="J133" i="18" s="1"/>
  <c r="I132" i="18"/>
  <c r="J132" i="18" s="1"/>
  <c r="I131" i="18"/>
  <c r="J131" i="18" s="1"/>
  <c r="I130" i="18"/>
  <c r="J130" i="18" s="1"/>
  <c r="I129" i="18"/>
  <c r="J129" i="18" s="1"/>
  <c r="F56" i="18"/>
  <c r="G56" i="18" s="1"/>
  <c r="F70" i="18"/>
  <c r="G70" i="18" s="1"/>
  <c r="I128" i="18"/>
  <c r="F42" i="18"/>
  <c r="G42" i="18" s="1"/>
  <c r="F93" i="18"/>
  <c r="G93" i="18" s="1"/>
  <c r="C140" i="18"/>
  <c r="D140" i="18" s="1"/>
  <c r="C27" i="18"/>
  <c r="J18" i="6"/>
  <c r="F18" i="6"/>
  <c r="E18" i="6"/>
  <c r="D18" i="6"/>
  <c r="C18" i="6"/>
  <c r="J17" i="6"/>
  <c r="F17" i="6"/>
  <c r="D17" i="6"/>
  <c r="H18" i="6"/>
  <c r="H17" i="6"/>
  <c r="I18" i="6"/>
  <c r="I17" i="6"/>
  <c r="C17" i="6"/>
  <c r="G18" i="6"/>
  <c r="E17" i="6"/>
  <c r="I7" i="4"/>
  <c r="I13" i="4"/>
  <c r="A1" i="20"/>
  <c r="C142" i="18" l="1"/>
  <c r="D142" i="18" s="1"/>
  <c r="D141" i="18"/>
  <c r="B188" i="18"/>
  <c r="F166" i="18"/>
  <c r="D166" i="18" s="1"/>
  <c r="I135" i="18"/>
  <c r="J128" i="18"/>
  <c r="J135" i="18" s="1"/>
  <c r="L5" i="7"/>
  <c r="R5" i="7" s="1"/>
  <c r="L6" i="7"/>
  <c r="R6" i="7" s="1"/>
  <c r="L7" i="7"/>
  <c r="L8" i="7"/>
  <c r="R8" i="7" s="1"/>
  <c r="L9" i="7"/>
  <c r="L10" i="7"/>
  <c r="L11" i="7"/>
  <c r="L12" i="7"/>
  <c r="L13" i="7"/>
  <c r="L14" i="7"/>
  <c r="L15" i="7"/>
  <c r="L16" i="7"/>
  <c r="L17" i="7"/>
  <c r="L18" i="7"/>
  <c r="L19" i="7"/>
  <c r="L20" i="7"/>
  <c r="L21" i="7"/>
  <c r="L22" i="7"/>
  <c r="C2" i="14"/>
  <c r="K19" i="20"/>
  <c r="J19" i="20"/>
  <c r="I19" i="20"/>
  <c r="H19" i="20"/>
  <c r="G19" i="20"/>
  <c r="F19" i="20"/>
  <c r="E19" i="20"/>
  <c r="D19" i="20"/>
  <c r="C19" i="20"/>
  <c r="B19" i="20"/>
  <c r="L18" i="20"/>
  <c r="L17" i="20"/>
  <c r="L16" i="20"/>
  <c r="L15" i="20"/>
  <c r="L14" i="20"/>
  <c r="L13" i="20"/>
  <c r="L12" i="20"/>
  <c r="L11" i="20"/>
  <c r="L10" i="20"/>
  <c r="L8" i="20"/>
  <c r="L7" i="20"/>
  <c r="L6" i="20"/>
  <c r="L5" i="20"/>
  <c r="L4" i="20"/>
  <c r="I11" i="14"/>
  <c r="D167" i="18" l="1"/>
  <c r="A190" i="18"/>
  <c r="A191" i="18" s="1"/>
  <c r="E166" i="18"/>
  <c r="E167" i="18" s="1"/>
  <c r="R9" i="7"/>
  <c r="R7" i="7"/>
  <c r="L19" i="20"/>
  <c r="O1" i="20" s="1"/>
  <c r="B5" i="19" l="1"/>
  <c r="A1" i="1"/>
  <c r="N15" i="22" l="1" a="1"/>
  <c r="N15" i="22" s="1"/>
  <c r="O15" i="22" s="1"/>
  <c r="N14" i="22" a="1"/>
  <c r="N14" i="22" s="1"/>
  <c r="O14" i="22" s="1"/>
  <c r="L8" i="10"/>
  <c r="L9" i="10" s="1"/>
  <c r="L11" i="10" s="1"/>
  <c r="M8" i="10"/>
  <c r="M9" i="10" s="1"/>
  <c r="M11" i="10" s="1"/>
  <c r="B579" i="17"/>
  <c r="B179" i="17"/>
  <c r="B23" i="9"/>
  <c r="D23" i="9" s="1"/>
  <c r="B24" i="9"/>
  <c r="C24" i="9" s="1"/>
  <c r="D8" i="10"/>
  <c r="G8" i="10"/>
  <c r="G9" i="10" s="1"/>
  <c r="E8" i="10"/>
  <c r="E9" i="10" s="1"/>
  <c r="C8" i="10"/>
  <c r="C9" i="10" s="1"/>
  <c r="F8" i="10"/>
  <c r="F9" i="10" s="1"/>
  <c r="B8" i="10"/>
  <c r="B9" i="10" s="1"/>
  <c r="B15" i="10" s="1" a="1"/>
  <c r="B15" i="10" s="1"/>
  <c r="E10" i="22"/>
  <c r="C10" i="22"/>
  <c r="F10" i="22" s="1"/>
  <c r="E9" i="22"/>
  <c r="E13" i="22" s="1"/>
  <c r="C9" i="22"/>
  <c r="F9" i="22" s="1"/>
  <c r="E8" i="22"/>
  <c r="C8" i="22"/>
  <c r="F8" i="22" s="1"/>
  <c r="C11" i="22"/>
  <c r="F11" i="22" s="1"/>
  <c r="C7" i="22"/>
  <c r="F7" i="22" s="1"/>
  <c r="F6" i="22"/>
  <c r="E5" i="22"/>
  <c r="C5" i="22"/>
  <c r="F5" i="22" s="1"/>
  <c r="E12" i="22"/>
  <c r="C12" i="22"/>
  <c r="F12" i="22" s="1"/>
  <c r="E11" i="22"/>
  <c r="I14" i="4"/>
  <c r="I8" i="4"/>
  <c r="J578" i="17"/>
  <c r="K578" i="17"/>
  <c r="C573" i="17"/>
  <c r="C572" i="17"/>
  <c r="G1102" i="17" s="1"/>
  <c r="H578" i="17"/>
  <c r="G578" i="17"/>
  <c r="F578" i="17"/>
  <c r="C170" i="17"/>
  <c r="C169" i="17"/>
  <c r="G557" i="17" s="1"/>
  <c r="H146" i="17"/>
  <c r="G146" i="17"/>
  <c r="B138" i="17"/>
  <c r="H119" i="17"/>
  <c r="G119" i="17"/>
  <c r="B110" i="17"/>
  <c r="H91" i="17"/>
  <c r="G91" i="17"/>
  <c r="B83" i="17"/>
  <c r="H64" i="17"/>
  <c r="G64" i="17"/>
  <c r="B56" i="17"/>
  <c r="H38" i="17"/>
  <c r="G38" i="17"/>
  <c r="B30" i="17"/>
  <c r="G21" i="17"/>
  <c r="C3" i="17"/>
  <c r="G15" i="17" s="1"/>
  <c r="B3" i="17"/>
  <c r="E866" i="17"/>
  <c r="C872" i="17" s="1"/>
  <c r="C1061" i="17" s="1"/>
  <c r="D549" i="17"/>
  <c r="O16" i="22" l="1"/>
  <c r="C27" i="11" s="1"/>
  <c r="L21" i="10"/>
  <c r="F579" i="17"/>
  <c r="D1078" i="17"/>
  <c r="E579" i="17"/>
  <c r="D579" i="17"/>
  <c r="I179" i="17"/>
  <c r="K179" i="17"/>
  <c r="J179" i="17"/>
  <c r="D9" i="10"/>
  <c r="D17" i="10" s="1" a="1"/>
  <c r="D17" i="10" s="1"/>
  <c r="E472" i="17"/>
  <c r="C477" i="17" s="1"/>
  <c r="K579" i="17"/>
  <c r="J579" i="17"/>
  <c r="G579" i="17"/>
  <c r="E792" i="17" s="1"/>
  <c r="H579" i="17"/>
  <c r="E926" i="17" s="1"/>
  <c r="C930" i="17" s="1"/>
  <c r="E935" i="17" s="1"/>
  <c r="C942" i="17" s="1"/>
  <c r="G15" i="10" a="1"/>
  <c r="G15" i="10" s="1"/>
  <c r="C17" i="10" a="1"/>
  <c r="C17" i="10" s="1"/>
  <c r="H11" i="17"/>
  <c r="C5" i="17" a="1"/>
  <c r="C5" i="17" s="1"/>
  <c r="B11" i="10"/>
  <c r="F15" i="10" a="1"/>
  <c r="F15" i="10" s="1"/>
  <c r="F16" i="10" a="1"/>
  <c r="F16" i="10" s="1"/>
  <c r="F17" i="10" a="1"/>
  <c r="F17" i="10" s="1"/>
  <c r="F14" i="10" a="1"/>
  <c r="F14" i="10" s="1"/>
  <c r="G16" i="10" a="1"/>
  <c r="G16" i="10" s="1"/>
  <c r="E14" i="10" a="1"/>
  <c r="E14" i="10" s="1"/>
  <c r="E15" i="10" a="1"/>
  <c r="E15" i="10" s="1"/>
  <c r="E16" i="10" a="1"/>
  <c r="E16" i="10" s="1"/>
  <c r="E17" i="10" a="1"/>
  <c r="E17" i="10" s="1"/>
  <c r="E11" i="10"/>
  <c r="F11" i="10"/>
  <c r="D24" i="9"/>
  <c r="F24" i="9" s="1"/>
  <c r="F23" i="9"/>
  <c r="C13" i="22"/>
  <c r="F13" i="22" s="1"/>
  <c r="I119" i="17"/>
  <c r="D179" i="17"/>
  <c r="F179" i="17"/>
  <c r="E417" i="17" s="1"/>
  <c r="C422" i="17" s="1"/>
  <c r="E428" i="17" s="1"/>
  <c r="C437" i="17" s="1"/>
  <c r="F459" i="17" s="1"/>
  <c r="E179" i="17"/>
  <c r="E245" i="17" s="1"/>
  <c r="C250" i="17" s="1"/>
  <c r="C532" i="17" s="1"/>
  <c r="I146" i="17"/>
  <c r="I578" i="17"/>
  <c r="I579" i="17" s="1"/>
  <c r="E732" i="17" s="1"/>
  <c r="C738" i="17" s="1"/>
  <c r="E744" i="17" s="1"/>
  <c r="C753" i="17" s="1"/>
  <c r="G179" i="17"/>
  <c r="B5" i="17"/>
  <c r="I64" i="17"/>
  <c r="H179" i="17"/>
  <c r="I38" i="17"/>
  <c r="I91" i="17"/>
  <c r="G11" i="17"/>
  <c r="F14" i="17"/>
  <c r="E878" i="17"/>
  <c r="B6" i="17"/>
  <c r="F1074" i="17"/>
  <c r="D1096" i="17" s="1"/>
  <c r="E990" i="17" l="1"/>
  <c r="E981" i="17"/>
  <c r="E986" i="17"/>
  <c r="E666" i="17"/>
  <c r="E670" i="17"/>
  <c r="E661" i="17"/>
  <c r="C678" i="17" s="1"/>
  <c r="E590" i="17"/>
  <c r="E595" i="17"/>
  <c r="C603" i="17" s="1"/>
  <c r="C611" i="17" s="1"/>
  <c r="C1057" i="17" s="1"/>
  <c r="E599" i="17"/>
  <c r="C607" i="17" s="1"/>
  <c r="D11" i="10"/>
  <c r="D15" i="10" a="1"/>
  <c r="D15" i="10" s="1"/>
  <c r="E483" i="17"/>
  <c r="D503" i="17"/>
  <c r="C504" i="17" s="1"/>
  <c r="F518" i="17" s="1"/>
  <c r="D512" i="17"/>
  <c r="C513" i="17" s="1"/>
  <c r="F519" i="17" s="1"/>
  <c r="D536" i="17" s="1"/>
  <c r="C536" i="17"/>
  <c r="E797" i="17"/>
  <c r="C805" i="17" s="1"/>
  <c r="C1062" i="17"/>
  <c r="E801" i="17"/>
  <c r="C809" i="17" s="1"/>
  <c r="C813" i="17" s="1"/>
  <c r="G17" i="10" a="1"/>
  <c r="G17" i="10" s="1"/>
  <c r="C15" i="10" a="1"/>
  <c r="C15" i="10" s="1"/>
  <c r="E364" i="17"/>
  <c r="C368" i="17" s="1"/>
  <c r="E309" i="17"/>
  <c r="C313" i="17" s="1"/>
  <c r="C6" i="17" a="1"/>
  <c r="C6" i="17" s="1"/>
  <c r="C10" i="17" s="1"/>
  <c r="D16" i="10" a="1"/>
  <c r="D16" i="10" s="1"/>
  <c r="D14" i="10" a="1"/>
  <c r="D14" i="10" s="1"/>
  <c r="G14" i="10" a="1"/>
  <c r="G14" i="10" s="1"/>
  <c r="G11" i="10"/>
  <c r="B14" i="10" a="1"/>
  <c r="B14" i="10" s="1"/>
  <c r="B17" i="10" a="1"/>
  <c r="B17" i="10" s="1"/>
  <c r="B16" i="10" a="1"/>
  <c r="B16" i="10" s="1"/>
  <c r="C11" i="10"/>
  <c r="H9" i="10"/>
  <c r="C16" i="10" a="1"/>
  <c r="C16" i="10" s="1"/>
  <c r="C14" i="10" a="1"/>
  <c r="C14" i="10" s="1"/>
  <c r="E189" i="17"/>
  <c r="C193" i="17" s="1"/>
  <c r="E199" i="17" s="1"/>
  <c r="C535" i="17"/>
  <c r="C1059" i="17"/>
  <c r="D282" i="17"/>
  <c r="C283" i="17" s="1"/>
  <c r="F295" i="17" s="1"/>
  <c r="D532" i="17" s="1"/>
  <c r="D276" i="17"/>
  <c r="C277" i="17" s="1"/>
  <c r="F294" i="17" s="1"/>
  <c r="G532" i="17" s="1"/>
  <c r="E256" i="17"/>
  <c r="C265" i="17" s="1"/>
  <c r="D288" i="17" s="1"/>
  <c r="C289" i="17" s="1"/>
  <c r="F296" i="17" s="1"/>
  <c r="E532" i="17" s="1"/>
  <c r="E537" i="17" s="1"/>
  <c r="D454" i="17"/>
  <c r="C455" i="17" s="1"/>
  <c r="F461" i="17" s="1"/>
  <c r="D535" i="17" s="1"/>
  <c r="D448" i="17"/>
  <c r="C449" i="17" s="1"/>
  <c r="F460" i="17" s="1"/>
  <c r="G535" i="17" s="1"/>
  <c r="I11" i="17"/>
  <c r="D764" i="17"/>
  <c r="C765" i="17" s="1"/>
  <c r="F779" i="17" s="1"/>
  <c r="F1059" i="17" s="1"/>
  <c r="F778" i="17"/>
  <c r="D773" i="17"/>
  <c r="C774" i="17" s="1"/>
  <c r="F780" i="17" s="1"/>
  <c r="D1059" i="17" s="1"/>
  <c r="D953" i="17"/>
  <c r="C954" i="17" s="1"/>
  <c r="F965" i="17" s="1"/>
  <c r="F1062" i="17" s="1"/>
  <c r="D959" i="17"/>
  <c r="C960" i="17" s="1"/>
  <c r="F966" i="17" s="1"/>
  <c r="D1062" i="17" s="1"/>
  <c r="F964" i="17"/>
  <c r="E429" i="17"/>
  <c r="H535" i="17"/>
  <c r="E745" i="17"/>
  <c r="G1059" i="17"/>
  <c r="G1061" i="17"/>
  <c r="E879" i="17"/>
  <c r="C887" i="17"/>
  <c r="G1062" i="17"/>
  <c r="E936" i="17"/>
  <c r="C674" i="17" l="1"/>
  <c r="C682" i="17" s="1"/>
  <c r="C492" i="17"/>
  <c r="F517" i="17" s="1"/>
  <c r="H536" i="17"/>
  <c r="E484" i="17"/>
  <c r="C994" i="17"/>
  <c r="C1002" i="17" s="1"/>
  <c r="C998" i="17"/>
  <c r="G536" i="17"/>
  <c r="F521" i="17"/>
  <c r="F536" i="17" s="1"/>
  <c r="B21" i="10"/>
  <c r="B29" i="10" s="1"/>
  <c r="E319" i="17"/>
  <c r="D346" i="17"/>
  <c r="C347" i="17" s="1"/>
  <c r="F353" i="17" s="1"/>
  <c r="D533" i="17" s="1"/>
  <c r="D339" i="17"/>
  <c r="C340" i="17" s="1"/>
  <c r="G533" i="17" s="1"/>
  <c r="C533" i="17"/>
  <c r="D397" i="17"/>
  <c r="C398" i="17" s="1"/>
  <c r="F404" i="17" s="1"/>
  <c r="D534" i="17" s="1"/>
  <c r="D391" i="17"/>
  <c r="C392" i="17" s="1"/>
  <c r="F403" i="17" s="1"/>
  <c r="G534" i="17" s="1"/>
  <c r="C534" i="17"/>
  <c r="E373" i="17"/>
  <c r="E819" i="17"/>
  <c r="C828" i="17" s="1"/>
  <c r="C208" i="17"/>
  <c r="F231" i="17" s="1"/>
  <c r="E200" i="17"/>
  <c r="H531" i="17"/>
  <c r="D219" i="17"/>
  <c r="C220" i="17" s="1"/>
  <c r="F232" i="17" s="1"/>
  <c r="G531" i="17" s="1"/>
  <c r="D226" i="17"/>
  <c r="C227" i="17" s="1"/>
  <c r="F233" i="17" s="1"/>
  <c r="D531" i="17" s="1"/>
  <c r="C531" i="17"/>
  <c r="F293" i="17"/>
  <c r="F298" i="17" s="1"/>
  <c r="F532" i="17" s="1"/>
  <c r="E257" i="17"/>
  <c r="H532" i="17"/>
  <c r="F463" i="17"/>
  <c r="F535" i="17" s="1"/>
  <c r="I535" i="17" s="1"/>
  <c r="J535" i="17" s="1"/>
  <c r="E617" i="17"/>
  <c r="C624" i="17" s="1"/>
  <c r="D635" i="17" s="1"/>
  <c r="C636" i="17" s="1"/>
  <c r="F968" i="17"/>
  <c r="E1062" i="17" s="1"/>
  <c r="H1062" i="17" s="1"/>
  <c r="I1062" i="17" s="1"/>
  <c r="E688" i="17"/>
  <c r="C695" i="17" s="1"/>
  <c r="C1058" i="17"/>
  <c r="F782" i="17"/>
  <c r="E1059" i="17" s="1"/>
  <c r="H1059" i="17" s="1"/>
  <c r="I1059" i="17" s="1"/>
  <c r="F912" i="17"/>
  <c r="D898" i="17"/>
  <c r="C899" i="17" s="1"/>
  <c r="F913" i="17" s="1"/>
  <c r="F1061" i="17" s="1"/>
  <c r="D907" i="17"/>
  <c r="C908" i="17" s="1"/>
  <c r="F914" i="17" s="1"/>
  <c r="D1061" i="17" s="1"/>
  <c r="C1060" i="17"/>
  <c r="I536" i="17" l="1"/>
  <c r="J536" i="17" s="1"/>
  <c r="C1063" i="17"/>
  <c r="E1008" i="17"/>
  <c r="G537" i="17"/>
  <c r="F352" i="17"/>
  <c r="D537" i="17"/>
  <c r="C380" i="17"/>
  <c r="F402" i="17" s="1"/>
  <c r="F406" i="17" s="1"/>
  <c r="F534" i="17" s="1"/>
  <c r="H534" i="17"/>
  <c r="E374" i="17"/>
  <c r="C537" i="17"/>
  <c r="C328" i="17"/>
  <c r="F351" i="17" s="1"/>
  <c r="H533" i="17"/>
  <c r="E320" i="17"/>
  <c r="F235" i="17"/>
  <c r="F531" i="17" s="1"/>
  <c r="I531" i="17" s="1"/>
  <c r="J531" i="17" s="1"/>
  <c r="I532" i="17"/>
  <c r="J532" i="17" s="1"/>
  <c r="G1060" i="17"/>
  <c r="E820" i="17"/>
  <c r="G1057" i="17"/>
  <c r="E618" i="17"/>
  <c r="F647" i="17"/>
  <c r="D642" i="17"/>
  <c r="C643" i="17" s="1"/>
  <c r="D1057" i="17" s="1"/>
  <c r="F648" i="17"/>
  <c r="F1057" i="17" s="1"/>
  <c r="C1064" i="17"/>
  <c r="F718" i="17"/>
  <c r="D706" i="17"/>
  <c r="C707" i="17" s="1"/>
  <c r="F719" i="17" s="1"/>
  <c r="F1058" i="17" s="1"/>
  <c r="D713" i="17"/>
  <c r="C714" i="17" s="1"/>
  <c r="F720" i="17" s="1"/>
  <c r="D1058" i="17" s="1"/>
  <c r="F916" i="17"/>
  <c r="E1061" i="17" s="1"/>
  <c r="H1061" i="17" s="1"/>
  <c r="I1061" i="17" s="1"/>
  <c r="E689" i="17"/>
  <c r="G1058" i="17"/>
  <c r="C1017" i="17" l="1"/>
  <c r="G1063" i="17"/>
  <c r="G1064" i="17" s="1"/>
  <c r="E1009" i="17"/>
  <c r="F355" i="17"/>
  <c r="F533" i="17" s="1"/>
  <c r="H537" i="17"/>
  <c r="I534" i="17"/>
  <c r="J534" i="17" s="1"/>
  <c r="F649" i="17"/>
  <c r="F651" i="17" s="1"/>
  <c r="E1057" i="17" s="1"/>
  <c r="F853" i="17"/>
  <c r="D839" i="17"/>
  <c r="D848" i="17"/>
  <c r="C849" i="17" s="1"/>
  <c r="F855" i="17" s="1"/>
  <c r="D1060" i="17" s="1"/>
  <c r="F722" i="17"/>
  <c r="E1058" i="17" s="1"/>
  <c r="H1058" i="17" s="1"/>
  <c r="I1058" i="17" s="1"/>
  <c r="F1042" i="17" l="1"/>
  <c r="D1037" i="17"/>
  <c r="C1038" i="17" s="1"/>
  <c r="F1044" i="17" s="1"/>
  <c r="D1063" i="17" s="1"/>
  <c r="D1064" i="17" s="1"/>
  <c r="D1028" i="17"/>
  <c r="C1029" i="17" s="1"/>
  <c r="F1043" i="17" s="1"/>
  <c r="F1063" i="17" s="1"/>
  <c r="I533" i="17"/>
  <c r="F537" i="17"/>
  <c r="F543" i="17" s="1"/>
  <c r="C840" i="17"/>
  <c r="F854" i="17" s="1"/>
  <c r="G543" i="17"/>
  <c r="H1057" i="17"/>
  <c r="F1046" i="17" l="1"/>
  <c r="E1063" i="17" s="1"/>
  <c r="H1063" i="17" s="1"/>
  <c r="I1063" i="17" s="1"/>
  <c r="J533" i="17"/>
  <c r="I537" i="17"/>
  <c r="F1060" i="17"/>
  <c r="F1064" i="17" s="1"/>
  <c r="F857" i="17"/>
  <c r="E1060" i="17" s="1"/>
  <c r="I1057" i="17"/>
  <c r="E1064" i="17" l="1"/>
  <c r="H543" i="17"/>
  <c r="J537" i="17"/>
  <c r="H1060" i="17"/>
  <c r="I1060" i="17" l="1"/>
  <c r="H1064" i="17"/>
  <c r="F1079" i="17" l="1"/>
  <c r="F1080" i="17" s="1"/>
  <c r="F1081" i="17" s="1"/>
  <c r="F1083" i="17" s="1"/>
  <c r="I1064" i="17"/>
  <c r="L4" i="7"/>
  <c r="R4" i="7" s="1"/>
  <c r="R11" i="7" s="1" a="1"/>
  <c r="R11" i="7" s="1"/>
  <c r="H19" i="14"/>
  <c r="G19" i="14"/>
  <c r="F19" i="14"/>
  <c r="E19" i="14"/>
  <c r="D19" i="14"/>
  <c r="C19" i="14"/>
  <c r="B19" i="14"/>
  <c r="I18" i="14"/>
  <c r="I17" i="14"/>
  <c r="I16" i="14"/>
  <c r="I15" i="14"/>
  <c r="I14" i="14"/>
  <c r="I13" i="14"/>
  <c r="I12" i="14"/>
  <c r="I9" i="14"/>
  <c r="I7" i="14"/>
  <c r="I6" i="14"/>
  <c r="I5" i="14"/>
  <c r="I4" i="14"/>
  <c r="C13" i="4"/>
  <c r="C8" i="4"/>
  <c r="C7" i="4"/>
  <c r="K5" i="9"/>
  <c r="G4" i="7"/>
  <c r="P304" i="13"/>
  <c r="R304" i="13"/>
  <c r="J304" i="13"/>
  <c r="L304" i="13"/>
  <c r="D304" i="13"/>
  <c r="F304" i="13" s="1"/>
  <c r="P303" i="13"/>
  <c r="R303" i="13" s="1"/>
  <c r="J303" i="13"/>
  <c r="L303" i="13" s="1"/>
  <c r="D303" i="13"/>
  <c r="F303" i="13" s="1"/>
  <c r="P302" i="13"/>
  <c r="R302" i="13"/>
  <c r="J302" i="13"/>
  <c r="L302" i="13"/>
  <c r="D302" i="13"/>
  <c r="F302" i="13"/>
  <c r="P301" i="13"/>
  <c r="R301" i="13" s="1"/>
  <c r="J301" i="13"/>
  <c r="L301" i="13" s="1"/>
  <c r="F301" i="13"/>
  <c r="D301" i="13"/>
  <c r="P300" i="13"/>
  <c r="R300" i="13"/>
  <c r="J300" i="13"/>
  <c r="L300" i="13" s="1"/>
  <c r="D300" i="13"/>
  <c r="F300" i="13" s="1"/>
  <c r="P299" i="13"/>
  <c r="R299" i="13" s="1"/>
  <c r="J299" i="13"/>
  <c r="L299" i="13" s="1"/>
  <c r="D299" i="13"/>
  <c r="F299" i="13" s="1"/>
  <c r="P298" i="13"/>
  <c r="J298" i="13"/>
  <c r="L298" i="13"/>
  <c r="D298" i="13"/>
  <c r="F298" i="13" s="1"/>
  <c r="P297" i="13"/>
  <c r="R297" i="13" s="1"/>
  <c r="J297" i="13"/>
  <c r="L297" i="13" s="1"/>
  <c r="D297" i="13"/>
  <c r="F297" i="13" s="1"/>
  <c r="P296" i="13"/>
  <c r="J296" i="13"/>
  <c r="D296" i="13"/>
  <c r="W293" i="13"/>
  <c r="V293" i="13"/>
  <c r="U293" i="13"/>
  <c r="P287" i="13"/>
  <c r="R287" i="13" s="1"/>
  <c r="J287" i="13"/>
  <c r="L287" i="13" s="1"/>
  <c r="D287" i="13"/>
  <c r="F287" i="13" s="1"/>
  <c r="P286" i="13"/>
  <c r="R286" i="13" s="1"/>
  <c r="J286" i="13"/>
  <c r="L286" i="13"/>
  <c r="D286" i="13"/>
  <c r="F286" i="13" s="1"/>
  <c r="P285" i="13"/>
  <c r="R285" i="13"/>
  <c r="J285" i="13"/>
  <c r="L285" i="13" s="1"/>
  <c r="D285" i="13"/>
  <c r="F285" i="13" s="1"/>
  <c r="P284" i="13"/>
  <c r="R284" i="13" s="1"/>
  <c r="J284" i="13"/>
  <c r="L284" i="13"/>
  <c r="D284" i="13"/>
  <c r="F284" i="13"/>
  <c r="P283" i="13"/>
  <c r="R283" i="13" s="1"/>
  <c r="J283" i="13"/>
  <c r="L283" i="13" s="1"/>
  <c r="D283" i="13"/>
  <c r="F283" i="13" s="1"/>
  <c r="P282" i="13"/>
  <c r="R282" i="13" s="1"/>
  <c r="J282" i="13"/>
  <c r="L282" i="13" s="1"/>
  <c r="D282" i="13"/>
  <c r="F282" i="13" s="1"/>
  <c r="P281" i="13"/>
  <c r="R281" i="13"/>
  <c r="J281" i="13"/>
  <c r="L281" i="13" s="1"/>
  <c r="D281" i="13"/>
  <c r="F281" i="13" s="1"/>
  <c r="P280" i="13"/>
  <c r="R280" i="13"/>
  <c r="J280" i="13"/>
  <c r="L280" i="13" s="1"/>
  <c r="D280" i="13"/>
  <c r="F280" i="13" s="1"/>
  <c r="F289" i="13" s="1"/>
  <c r="P279" i="13"/>
  <c r="J279" i="13"/>
  <c r="L279" i="13" s="1"/>
  <c r="D279" i="13"/>
  <c r="W276" i="13"/>
  <c r="V276" i="13"/>
  <c r="U276" i="13"/>
  <c r="P270" i="13"/>
  <c r="R270" i="13" s="1"/>
  <c r="J270" i="13"/>
  <c r="L270" i="13"/>
  <c r="D270" i="13"/>
  <c r="F270" i="13"/>
  <c r="P269" i="13"/>
  <c r="R269" i="13" s="1"/>
  <c r="J269" i="13"/>
  <c r="L269" i="13" s="1"/>
  <c r="D269" i="13"/>
  <c r="F269" i="13"/>
  <c r="P268" i="13"/>
  <c r="R268" i="13"/>
  <c r="J268" i="13"/>
  <c r="L268" i="13" s="1"/>
  <c r="D268" i="13"/>
  <c r="F268" i="13"/>
  <c r="P267" i="13"/>
  <c r="R267" i="13" s="1"/>
  <c r="J267" i="13"/>
  <c r="L267" i="13" s="1"/>
  <c r="D267" i="13"/>
  <c r="F267" i="13" s="1"/>
  <c r="P266" i="13"/>
  <c r="R266" i="13" s="1"/>
  <c r="J266" i="13"/>
  <c r="L266" i="13"/>
  <c r="D266" i="13"/>
  <c r="F266" i="13" s="1"/>
  <c r="P265" i="13"/>
  <c r="R265" i="13" s="1"/>
  <c r="J265" i="13"/>
  <c r="L265" i="13" s="1"/>
  <c r="D265" i="13"/>
  <c r="F265" i="13"/>
  <c r="P264" i="13"/>
  <c r="J264" i="13"/>
  <c r="L264" i="13" s="1"/>
  <c r="D264" i="13"/>
  <c r="F264" i="13"/>
  <c r="P263" i="13"/>
  <c r="R263" i="13" s="1"/>
  <c r="J263" i="13"/>
  <c r="L263" i="13" s="1"/>
  <c r="D263" i="13"/>
  <c r="F263" i="13"/>
  <c r="P262" i="13"/>
  <c r="J262" i="13"/>
  <c r="D262" i="13"/>
  <c r="W259" i="13"/>
  <c r="V259" i="13"/>
  <c r="U259" i="13"/>
  <c r="P253" i="13"/>
  <c r="R253" i="13" s="1"/>
  <c r="J253" i="13"/>
  <c r="L253" i="13" s="1"/>
  <c r="D253" i="13"/>
  <c r="F253" i="13"/>
  <c r="P252" i="13"/>
  <c r="R252" i="13"/>
  <c r="J252" i="13"/>
  <c r="L252" i="13"/>
  <c r="D252" i="13"/>
  <c r="F252" i="13" s="1"/>
  <c r="F255" i="13" s="1"/>
  <c r="P251" i="13"/>
  <c r="R251" i="13" s="1"/>
  <c r="J251" i="13"/>
  <c r="L251" i="13" s="1"/>
  <c r="D251" i="13"/>
  <c r="F251" i="13"/>
  <c r="P250" i="13"/>
  <c r="R250" i="13"/>
  <c r="J250" i="13"/>
  <c r="L250" i="13"/>
  <c r="D250" i="13"/>
  <c r="F250" i="13"/>
  <c r="P249" i="13"/>
  <c r="R249" i="13" s="1"/>
  <c r="J249" i="13"/>
  <c r="L249" i="13" s="1"/>
  <c r="D249" i="13"/>
  <c r="F249" i="13"/>
  <c r="P248" i="13"/>
  <c r="R248" i="13"/>
  <c r="J248" i="13"/>
  <c r="L248" i="13"/>
  <c r="D248" i="13"/>
  <c r="F248" i="13"/>
  <c r="P247" i="13"/>
  <c r="R247" i="13" s="1"/>
  <c r="J247" i="13"/>
  <c r="L247" i="13" s="1"/>
  <c r="D247" i="13"/>
  <c r="F247" i="13" s="1"/>
  <c r="P246" i="13"/>
  <c r="J246" i="13"/>
  <c r="L246" i="13"/>
  <c r="D246" i="13"/>
  <c r="F246" i="13"/>
  <c r="P245" i="13"/>
  <c r="J245" i="13"/>
  <c r="D245" i="13"/>
  <c r="W242" i="13"/>
  <c r="V242" i="13"/>
  <c r="U242" i="13"/>
  <c r="P236" i="13"/>
  <c r="R236" i="13" s="1"/>
  <c r="J236" i="13"/>
  <c r="L236" i="13"/>
  <c r="D236" i="13"/>
  <c r="F236" i="13"/>
  <c r="P235" i="13"/>
  <c r="R235" i="13" s="1"/>
  <c r="J235" i="13"/>
  <c r="L235" i="13" s="1"/>
  <c r="D235" i="13"/>
  <c r="F235" i="13"/>
  <c r="P234" i="13"/>
  <c r="R234" i="13" s="1"/>
  <c r="J234" i="13"/>
  <c r="J238" i="13" s="1"/>
  <c r="L240" i="13" s="1"/>
  <c r="D234" i="13"/>
  <c r="F234" i="13"/>
  <c r="P233" i="13"/>
  <c r="R233" i="13" s="1"/>
  <c r="J233" i="13"/>
  <c r="L233" i="13" s="1"/>
  <c r="D233" i="13"/>
  <c r="F233" i="13"/>
  <c r="P232" i="13"/>
  <c r="R232" i="13"/>
  <c r="J232" i="13"/>
  <c r="L232" i="13" s="1"/>
  <c r="D232" i="13"/>
  <c r="F232" i="13"/>
  <c r="R231" i="13"/>
  <c r="P231" i="13"/>
  <c r="J231" i="13"/>
  <c r="L231" i="13" s="1"/>
  <c r="D231" i="13"/>
  <c r="P230" i="13"/>
  <c r="R230" i="13" s="1"/>
  <c r="J230" i="13"/>
  <c r="L230" i="13"/>
  <c r="D230" i="13"/>
  <c r="F230" i="13"/>
  <c r="P229" i="13"/>
  <c r="R229" i="13" s="1"/>
  <c r="J229" i="13"/>
  <c r="L229" i="13" s="1"/>
  <c r="D229" i="13"/>
  <c r="F229" i="13"/>
  <c r="P228" i="13"/>
  <c r="J228" i="13"/>
  <c r="D228" i="13"/>
  <c r="W225" i="13"/>
  <c r="V225" i="13"/>
  <c r="U225" i="13"/>
  <c r="P219" i="13"/>
  <c r="R219" i="13" s="1"/>
  <c r="J219" i="13"/>
  <c r="L219" i="13" s="1"/>
  <c r="F219" i="13"/>
  <c r="D219" i="13"/>
  <c r="P218" i="13"/>
  <c r="R218" i="13"/>
  <c r="R221" i="13" s="1"/>
  <c r="J218" i="13"/>
  <c r="L218" i="13" s="1"/>
  <c r="D218" i="13"/>
  <c r="F218" i="13" s="1"/>
  <c r="R217" i="13"/>
  <c r="P217" i="13"/>
  <c r="J217" i="13"/>
  <c r="L217" i="13" s="1"/>
  <c r="D217" i="13"/>
  <c r="F217" i="13"/>
  <c r="P216" i="13"/>
  <c r="R216" i="13"/>
  <c r="J216" i="13"/>
  <c r="L216" i="13" s="1"/>
  <c r="D216" i="13"/>
  <c r="F216" i="13"/>
  <c r="P215" i="13"/>
  <c r="R215" i="13" s="1"/>
  <c r="J215" i="13"/>
  <c r="L215" i="13" s="1"/>
  <c r="D215" i="13"/>
  <c r="F215" i="13" s="1"/>
  <c r="P214" i="13"/>
  <c r="R214" i="13"/>
  <c r="J214" i="13"/>
  <c r="L214" i="13"/>
  <c r="D214" i="13"/>
  <c r="F214" i="13"/>
  <c r="R213" i="13"/>
  <c r="P213" i="13"/>
  <c r="J213" i="13"/>
  <c r="L213" i="13" s="1"/>
  <c r="D213" i="13"/>
  <c r="F213" i="13" s="1"/>
  <c r="P212" i="13"/>
  <c r="R212" i="13"/>
  <c r="J212" i="13"/>
  <c r="D212" i="13"/>
  <c r="F212" i="13"/>
  <c r="P211" i="13"/>
  <c r="J211" i="13"/>
  <c r="D211" i="13"/>
  <c r="F211" i="13"/>
  <c r="F221" i="13" s="1"/>
  <c r="W208" i="13"/>
  <c r="V208" i="13"/>
  <c r="U208" i="13"/>
  <c r="P202" i="13"/>
  <c r="R202" i="13" s="1"/>
  <c r="L202" i="13"/>
  <c r="J202" i="13"/>
  <c r="D202" i="13"/>
  <c r="F202" i="13"/>
  <c r="P201" i="13"/>
  <c r="R201" i="13"/>
  <c r="J201" i="13"/>
  <c r="L201" i="13"/>
  <c r="D201" i="13"/>
  <c r="F201" i="13"/>
  <c r="P200" i="13"/>
  <c r="R200" i="13" s="1"/>
  <c r="J200" i="13"/>
  <c r="L200" i="13" s="1"/>
  <c r="D200" i="13"/>
  <c r="F200" i="13"/>
  <c r="P199" i="13"/>
  <c r="R199" i="13"/>
  <c r="J199" i="13"/>
  <c r="L199" i="13"/>
  <c r="D199" i="13"/>
  <c r="F199" i="13" s="1"/>
  <c r="P198" i="13"/>
  <c r="R198" i="13" s="1"/>
  <c r="J198" i="13"/>
  <c r="L198" i="13" s="1"/>
  <c r="D198" i="13"/>
  <c r="F198" i="13"/>
  <c r="P197" i="13"/>
  <c r="R197" i="13"/>
  <c r="J197" i="13"/>
  <c r="L197" i="13" s="1"/>
  <c r="F197" i="13"/>
  <c r="D197" i="13"/>
  <c r="P196" i="13"/>
  <c r="R196" i="13"/>
  <c r="J196" i="13"/>
  <c r="D196" i="13"/>
  <c r="F196" i="13"/>
  <c r="P195" i="13"/>
  <c r="R195" i="13" s="1"/>
  <c r="J195" i="13"/>
  <c r="L195" i="13" s="1"/>
  <c r="D195" i="13"/>
  <c r="F195" i="13" s="1"/>
  <c r="P194" i="13"/>
  <c r="L194" i="13"/>
  <c r="J194" i="13"/>
  <c r="D194" i="13"/>
  <c r="W191" i="13"/>
  <c r="V191" i="13"/>
  <c r="U191" i="13"/>
  <c r="R185" i="13"/>
  <c r="P185" i="13"/>
  <c r="J185" i="13"/>
  <c r="L185" i="13" s="1"/>
  <c r="D185" i="13"/>
  <c r="F185" i="13"/>
  <c r="P184" i="13"/>
  <c r="R184" i="13" s="1"/>
  <c r="J184" i="13"/>
  <c r="L184" i="13" s="1"/>
  <c r="D184" i="13"/>
  <c r="F184" i="13" s="1"/>
  <c r="P183" i="13"/>
  <c r="R183" i="13"/>
  <c r="J183" i="13"/>
  <c r="D183" i="13"/>
  <c r="F183" i="13" s="1"/>
  <c r="P182" i="13"/>
  <c r="R182" i="13" s="1"/>
  <c r="J182" i="13"/>
  <c r="L182" i="13" s="1"/>
  <c r="D182" i="13"/>
  <c r="F182" i="13"/>
  <c r="P181" i="13"/>
  <c r="R181" i="13" s="1"/>
  <c r="J181" i="13"/>
  <c r="L181" i="13"/>
  <c r="D181" i="13"/>
  <c r="F181" i="13" s="1"/>
  <c r="P180" i="13"/>
  <c r="R180" i="13" s="1"/>
  <c r="L180" i="13"/>
  <c r="J180" i="13"/>
  <c r="D180" i="13"/>
  <c r="F180" i="13" s="1"/>
  <c r="P179" i="13"/>
  <c r="R179" i="13" s="1"/>
  <c r="J179" i="13"/>
  <c r="L179" i="13"/>
  <c r="D179" i="13"/>
  <c r="F179" i="13"/>
  <c r="P178" i="13"/>
  <c r="R178" i="13" s="1"/>
  <c r="J178" i="13"/>
  <c r="L178" i="13" s="1"/>
  <c r="D178" i="13"/>
  <c r="F178" i="13"/>
  <c r="F187" i="13" s="1"/>
  <c r="P177" i="13"/>
  <c r="J177" i="13"/>
  <c r="L177" i="13" s="1"/>
  <c r="D177" i="13"/>
  <c r="F177" i="13" s="1"/>
  <c r="W174" i="13"/>
  <c r="V174" i="13"/>
  <c r="U174" i="13"/>
  <c r="P168" i="13"/>
  <c r="R168" i="13"/>
  <c r="J168" i="13"/>
  <c r="L168" i="13"/>
  <c r="D168" i="13"/>
  <c r="F168" i="13" s="1"/>
  <c r="P167" i="13"/>
  <c r="R167" i="13"/>
  <c r="J167" i="13"/>
  <c r="L167" i="13" s="1"/>
  <c r="D167" i="13"/>
  <c r="F167" i="13" s="1"/>
  <c r="P166" i="13"/>
  <c r="R166" i="13"/>
  <c r="J166" i="13"/>
  <c r="L166" i="13"/>
  <c r="D166" i="13"/>
  <c r="F166" i="13"/>
  <c r="P165" i="13"/>
  <c r="R165" i="13" s="1"/>
  <c r="J165" i="13"/>
  <c r="L165" i="13"/>
  <c r="D165" i="13"/>
  <c r="F165" i="13" s="1"/>
  <c r="P164" i="13"/>
  <c r="R164" i="13"/>
  <c r="J164" i="13"/>
  <c r="L164" i="13"/>
  <c r="D164" i="13"/>
  <c r="F164" i="13" s="1"/>
  <c r="P163" i="13"/>
  <c r="R163" i="13" s="1"/>
  <c r="R170" i="13" s="1"/>
  <c r="J163" i="13"/>
  <c r="L163" i="13"/>
  <c r="D163" i="13"/>
  <c r="F163" i="13" s="1"/>
  <c r="P162" i="13"/>
  <c r="R162" i="13" s="1"/>
  <c r="J162" i="13"/>
  <c r="L162" i="13"/>
  <c r="D162" i="13"/>
  <c r="F162" i="13" s="1"/>
  <c r="P161" i="13"/>
  <c r="R161" i="13" s="1"/>
  <c r="J161" i="13"/>
  <c r="J170" i="13" s="1"/>
  <c r="L172" i="13" s="1"/>
  <c r="D161" i="13"/>
  <c r="F161" i="13" s="1"/>
  <c r="P160" i="13"/>
  <c r="R160" i="13"/>
  <c r="J160" i="13"/>
  <c r="D160" i="13"/>
  <c r="W157" i="13"/>
  <c r="V157" i="13"/>
  <c r="U157" i="13"/>
  <c r="P151" i="13"/>
  <c r="R151" i="13"/>
  <c r="L151" i="13"/>
  <c r="J151" i="13"/>
  <c r="D151" i="13"/>
  <c r="F151" i="13"/>
  <c r="P150" i="13"/>
  <c r="R150" i="13"/>
  <c r="J150" i="13"/>
  <c r="L150" i="13" s="1"/>
  <c r="D150" i="13"/>
  <c r="F150" i="13" s="1"/>
  <c r="P149" i="13"/>
  <c r="R149" i="13"/>
  <c r="J149" i="13"/>
  <c r="D149" i="13"/>
  <c r="F149" i="13"/>
  <c r="P148" i="13"/>
  <c r="R148" i="13" s="1"/>
  <c r="J148" i="13"/>
  <c r="L148" i="13"/>
  <c r="D148" i="13"/>
  <c r="F148" i="13"/>
  <c r="P147" i="13"/>
  <c r="R147" i="13"/>
  <c r="J147" i="13"/>
  <c r="L147" i="13"/>
  <c r="D147" i="13"/>
  <c r="F147" i="13" s="1"/>
  <c r="P146" i="13"/>
  <c r="P153" i="13" s="1"/>
  <c r="R155" i="13" s="1"/>
  <c r="R146" i="13"/>
  <c r="J146" i="13"/>
  <c r="L146" i="13"/>
  <c r="D146" i="13"/>
  <c r="F146" i="13" s="1"/>
  <c r="P145" i="13"/>
  <c r="R145" i="13"/>
  <c r="J145" i="13"/>
  <c r="L145" i="13"/>
  <c r="D145" i="13"/>
  <c r="F145" i="13" s="1"/>
  <c r="P144" i="13"/>
  <c r="R144" i="13"/>
  <c r="J144" i="13"/>
  <c r="L144" i="13"/>
  <c r="D144" i="13"/>
  <c r="F144" i="13" s="1"/>
  <c r="P143" i="13"/>
  <c r="J143" i="13"/>
  <c r="L143" i="13" s="1"/>
  <c r="D143" i="13"/>
  <c r="W140" i="13"/>
  <c r="V140" i="13"/>
  <c r="U140" i="13"/>
  <c r="R134" i="13"/>
  <c r="P134" i="13"/>
  <c r="J134" i="13"/>
  <c r="L134" i="13"/>
  <c r="D134" i="13"/>
  <c r="F134" i="13" s="1"/>
  <c r="P133" i="13"/>
  <c r="R133" i="13" s="1"/>
  <c r="J133" i="13"/>
  <c r="L133" i="13"/>
  <c r="D133" i="13"/>
  <c r="F133" i="13"/>
  <c r="P132" i="13"/>
  <c r="R132" i="13" s="1"/>
  <c r="J132" i="13"/>
  <c r="L132" i="13"/>
  <c r="D132" i="13"/>
  <c r="F132" i="13" s="1"/>
  <c r="P131" i="13"/>
  <c r="R131" i="13" s="1"/>
  <c r="J131" i="13"/>
  <c r="L131" i="13" s="1"/>
  <c r="D131" i="13"/>
  <c r="F131" i="13"/>
  <c r="P130" i="13"/>
  <c r="J130" i="13"/>
  <c r="L130" i="13"/>
  <c r="D130" i="13"/>
  <c r="F130" i="13" s="1"/>
  <c r="P129" i="13"/>
  <c r="R129" i="13" s="1"/>
  <c r="J129" i="13"/>
  <c r="L129" i="13" s="1"/>
  <c r="D129" i="13"/>
  <c r="F129" i="13"/>
  <c r="P128" i="13"/>
  <c r="R128" i="13" s="1"/>
  <c r="J128" i="13"/>
  <c r="L128" i="13"/>
  <c r="F128" i="13"/>
  <c r="D128" i="13"/>
  <c r="P127" i="13"/>
  <c r="R127" i="13" s="1"/>
  <c r="J127" i="13"/>
  <c r="L127" i="13" s="1"/>
  <c r="D127" i="13"/>
  <c r="F127" i="13"/>
  <c r="R126" i="13"/>
  <c r="P126" i="13"/>
  <c r="J126" i="13"/>
  <c r="L126" i="13" s="1"/>
  <c r="D126" i="13"/>
  <c r="F126" i="13"/>
  <c r="W123" i="13"/>
  <c r="V123" i="13"/>
  <c r="U123" i="13"/>
  <c r="P117" i="13"/>
  <c r="R117" i="13" s="1"/>
  <c r="J117" i="13"/>
  <c r="L117" i="13"/>
  <c r="D117" i="13"/>
  <c r="F117" i="13" s="1"/>
  <c r="P116" i="13"/>
  <c r="R116" i="13" s="1"/>
  <c r="J116" i="13"/>
  <c r="L116" i="13" s="1"/>
  <c r="D116" i="13"/>
  <c r="F116" i="13" s="1"/>
  <c r="P115" i="13"/>
  <c r="R115" i="13"/>
  <c r="J115" i="13"/>
  <c r="L115" i="13"/>
  <c r="D115" i="13"/>
  <c r="F115" i="13" s="1"/>
  <c r="P114" i="13"/>
  <c r="R114" i="13"/>
  <c r="J114" i="13"/>
  <c r="L114" i="13" s="1"/>
  <c r="D114" i="13"/>
  <c r="F114" i="13" s="1"/>
  <c r="P113" i="13"/>
  <c r="R113" i="13" s="1"/>
  <c r="J113" i="13"/>
  <c r="L113" i="13"/>
  <c r="D113" i="13"/>
  <c r="F113" i="13" s="1"/>
  <c r="P112" i="13"/>
  <c r="R112" i="13"/>
  <c r="J112" i="13"/>
  <c r="L112" i="13" s="1"/>
  <c r="D112" i="13"/>
  <c r="F112" i="13" s="1"/>
  <c r="P111" i="13"/>
  <c r="R111" i="13"/>
  <c r="J111" i="13"/>
  <c r="L111" i="13" s="1"/>
  <c r="D111" i="13"/>
  <c r="F111" i="13" s="1"/>
  <c r="P110" i="13"/>
  <c r="R110" i="13"/>
  <c r="J110" i="13"/>
  <c r="L110" i="13" s="1"/>
  <c r="L119" i="13" s="1"/>
  <c r="D110" i="13"/>
  <c r="F110" i="13" s="1"/>
  <c r="P109" i="13"/>
  <c r="J109" i="13"/>
  <c r="L109" i="13"/>
  <c r="D109" i="13"/>
  <c r="W106" i="13"/>
  <c r="V106" i="13"/>
  <c r="U106" i="13"/>
  <c r="P100" i="13"/>
  <c r="R100" i="13"/>
  <c r="J100" i="13"/>
  <c r="L100" i="13" s="1"/>
  <c r="D100" i="13"/>
  <c r="F100" i="13" s="1"/>
  <c r="P99" i="13"/>
  <c r="R99" i="13" s="1"/>
  <c r="J99" i="13"/>
  <c r="L99" i="13"/>
  <c r="D99" i="13"/>
  <c r="F99" i="13" s="1"/>
  <c r="P98" i="13"/>
  <c r="R98" i="13" s="1"/>
  <c r="J98" i="13"/>
  <c r="L98" i="13" s="1"/>
  <c r="D98" i="13"/>
  <c r="F98" i="13" s="1"/>
  <c r="P97" i="13"/>
  <c r="J97" i="13"/>
  <c r="L97" i="13"/>
  <c r="D97" i="13"/>
  <c r="F97" i="13" s="1"/>
  <c r="P96" i="13"/>
  <c r="R96" i="13"/>
  <c r="J96" i="13"/>
  <c r="L96" i="13" s="1"/>
  <c r="D96" i="13"/>
  <c r="F96" i="13" s="1"/>
  <c r="P95" i="13"/>
  <c r="R95" i="13"/>
  <c r="J95" i="13"/>
  <c r="L95" i="13"/>
  <c r="D95" i="13"/>
  <c r="F95" i="13" s="1"/>
  <c r="P94" i="13"/>
  <c r="R94" i="13"/>
  <c r="J94" i="13"/>
  <c r="L94" i="13" s="1"/>
  <c r="D94" i="13"/>
  <c r="F94" i="13" s="1"/>
  <c r="P93" i="13"/>
  <c r="R93" i="13"/>
  <c r="J93" i="13"/>
  <c r="L93" i="13"/>
  <c r="D93" i="13"/>
  <c r="F93" i="13" s="1"/>
  <c r="P92" i="13"/>
  <c r="J92" i="13"/>
  <c r="L92" i="13" s="1"/>
  <c r="D92" i="13"/>
  <c r="W89" i="13"/>
  <c r="V89" i="13"/>
  <c r="U89" i="13"/>
  <c r="P83" i="13"/>
  <c r="R83" i="13"/>
  <c r="J83" i="13"/>
  <c r="L83" i="13" s="1"/>
  <c r="D83" i="13"/>
  <c r="F83" i="13"/>
  <c r="P82" i="13"/>
  <c r="R82" i="13" s="1"/>
  <c r="L82" i="13"/>
  <c r="J82" i="13"/>
  <c r="D82" i="13"/>
  <c r="F82" i="13" s="1"/>
  <c r="P81" i="13"/>
  <c r="R81" i="13"/>
  <c r="J81" i="13"/>
  <c r="D81" i="13"/>
  <c r="F81" i="13"/>
  <c r="P80" i="13"/>
  <c r="R80" i="13" s="1"/>
  <c r="J80" i="13"/>
  <c r="L80" i="13" s="1"/>
  <c r="D80" i="13"/>
  <c r="F80" i="13"/>
  <c r="P79" i="13"/>
  <c r="R79" i="13" s="1"/>
  <c r="J79" i="13"/>
  <c r="L79" i="13" s="1"/>
  <c r="D79" i="13"/>
  <c r="F79" i="13"/>
  <c r="P78" i="13"/>
  <c r="J78" i="13"/>
  <c r="L78" i="13" s="1"/>
  <c r="D78" i="13"/>
  <c r="F78" i="13"/>
  <c r="P77" i="13"/>
  <c r="R77" i="13"/>
  <c r="J77" i="13"/>
  <c r="L77" i="13" s="1"/>
  <c r="D77" i="13"/>
  <c r="F77" i="13"/>
  <c r="P76" i="13"/>
  <c r="R76" i="13" s="1"/>
  <c r="J76" i="13"/>
  <c r="L76" i="13" s="1"/>
  <c r="D76" i="13"/>
  <c r="D85" i="13" s="1"/>
  <c r="F87" i="13" s="1"/>
  <c r="F76" i="13"/>
  <c r="F85" i="13" s="1"/>
  <c r="P75" i="13"/>
  <c r="R75" i="13" s="1"/>
  <c r="J75" i="13"/>
  <c r="L75" i="13"/>
  <c r="D75" i="13"/>
  <c r="W72" i="13"/>
  <c r="V72" i="13"/>
  <c r="U72" i="13"/>
  <c r="P66" i="13"/>
  <c r="R66" i="13"/>
  <c r="J66" i="13"/>
  <c r="L66" i="13" s="1"/>
  <c r="D66" i="13"/>
  <c r="F66" i="13"/>
  <c r="P65" i="13"/>
  <c r="R65" i="13"/>
  <c r="J65" i="13"/>
  <c r="L65" i="13" s="1"/>
  <c r="D65" i="13"/>
  <c r="F65" i="13"/>
  <c r="P64" i="13"/>
  <c r="R64" i="13"/>
  <c r="J64" i="13"/>
  <c r="L64" i="13" s="1"/>
  <c r="D64" i="13"/>
  <c r="F64" i="13"/>
  <c r="P63" i="13"/>
  <c r="R63" i="13"/>
  <c r="J63" i="13"/>
  <c r="L63" i="13" s="1"/>
  <c r="D63" i="13"/>
  <c r="F63" i="13"/>
  <c r="P62" i="13"/>
  <c r="R62" i="13"/>
  <c r="J62" i="13"/>
  <c r="L62" i="13" s="1"/>
  <c r="D62" i="13"/>
  <c r="F62" i="13"/>
  <c r="P61" i="13"/>
  <c r="R61" i="13"/>
  <c r="J61" i="13"/>
  <c r="L61" i="13"/>
  <c r="D61" i="13"/>
  <c r="F61" i="13"/>
  <c r="P60" i="13"/>
  <c r="R60" i="13"/>
  <c r="J60" i="13"/>
  <c r="L60" i="13" s="1"/>
  <c r="D60" i="13"/>
  <c r="D68" i="13" s="1"/>
  <c r="F70" i="13" s="1"/>
  <c r="P59" i="13"/>
  <c r="R59" i="13"/>
  <c r="J59" i="13"/>
  <c r="L59" i="13" s="1"/>
  <c r="D59" i="13"/>
  <c r="F59" i="13"/>
  <c r="P58" i="13"/>
  <c r="R58" i="13"/>
  <c r="J58" i="13"/>
  <c r="D58" i="13"/>
  <c r="F58" i="13"/>
  <c r="W55" i="13"/>
  <c r="V55" i="13"/>
  <c r="U55" i="13"/>
  <c r="P49" i="13"/>
  <c r="R49" i="13" s="1"/>
  <c r="J49" i="13"/>
  <c r="L49" i="13"/>
  <c r="D49" i="13"/>
  <c r="F49" i="13"/>
  <c r="P48" i="13"/>
  <c r="R48" i="13" s="1"/>
  <c r="J48" i="13"/>
  <c r="L48" i="13" s="1"/>
  <c r="D48" i="13"/>
  <c r="F48" i="13"/>
  <c r="P47" i="13"/>
  <c r="R47" i="13"/>
  <c r="J47" i="13"/>
  <c r="L47" i="13"/>
  <c r="D47" i="13"/>
  <c r="F47" i="13"/>
  <c r="P46" i="13"/>
  <c r="R46" i="13" s="1"/>
  <c r="J46" i="13"/>
  <c r="L46" i="13"/>
  <c r="D46" i="13"/>
  <c r="F46" i="13"/>
  <c r="P45" i="13"/>
  <c r="R45" i="13"/>
  <c r="J45" i="13"/>
  <c r="L45" i="13"/>
  <c r="D45" i="13"/>
  <c r="F45" i="13"/>
  <c r="P44" i="13"/>
  <c r="R44" i="13" s="1"/>
  <c r="J44" i="13"/>
  <c r="L44" i="13"/>
  <c r="D44" i="13"/>
  <c r="F44" i="13"/>
  <c r="P43" i="13"/>
  <c r="R43" i="13"/>
  <c r="J43" i="13"/>
  <c r="L43" i="13"/>
  <c r="D43" i="13"/>
  <c r="F43" i="13"/>
  <c r="P42" i="13"/>
  <c r="R42" i="13" s="1"/>
  <c r="J42" i="13"/>
  <c r="L42" i="13"/>
  <c r="D42" i="13"/>
  <c r="F42" i="13"/>
  <c r="P41" i="13"/>
  <c r="R41" i="13" s="1"/>
  <c r="R51" i="13" s="1"/>
  <c r="J41" i="13"/>
  <c r="D41" i="13"/>
  <c r="F41" i="13" s="1"/>
  <c r="F51" i="13" s="1"/>
  <c r="W38" i="13"/>
  <c r="V38" i="13"/>
  <c r="U38" i="13"/>
  <c r="P32" i="13"/>
  <c r="R32" i="13"/>
  <c r="J32" i="13"/>
  <c r="L32" i="13" s="1"/>
  <c r="D32" i="13"/>
  <c r="F32" i="13"/>
  <c r="P31" i="13"/>
  <c r="R31" i="13" s="1"/>
  <c r="J31" i="13"/>
  <c r="L31" i="13" s="1"/>
  <c r="D31" i="13"/>
  <c r="F31" i="13"/>
  <c r="P30" i="13"/>
  <c r="R30" i="13"/>
  <c r="R34" i="13" s="1"/>
  <c r="J30" i="13"/>
  <c r="L30" i="13" s="1"/>
  <c r="D30" i="13"/>
  <c r="F30" i="13"/>
  <c r="P29" i="13"/>
  <c r="R29" i="13" s="1"/>
  <c r="J29" i="13"/>
  <c r="L29" i="13" s="1"/>
  <c r="D29" i="13"/>
  <c r="F29" i="13"/>
  <c r="P28" i="13"/>
  <c r="R28" i="13"/>
  <c r="J28" i="13"/>
  <c r="L28" i="13" s="1"/>
  <c r="D28" i="13"/>
  <c r="F28" i="13"/>
  <c r="P27" i="13"/>
  <c r="R27" i="13" s="1"/>
  <c r="J27" i="13"/>
  <c r="L27" i="13" s="1"/>
  <c r="D27" i="13"/>
  <c r="F27" i="13" s="1"/>
  <c r="P26" i="13"/>
  <c r="R26" i="13"/>
  <c r="J26" i="13"/>
  <c r="L26" i="13" s="1"/>
  <c r="D26" i="13"/>
  <c r="F26" i="13" s="1"/>
  <c r="P25" i="13"/>
  <c r="R25" i="13" s="1"/>
  <c r="J25" i="13"/>
  <c r="L25" i="13" s="1"/>
  <c r="D25" i="13"/>
  <c r="P24" i="13"/>
  <c r="R24" i="13"/>
  <c r="J24" i="13"/>
  <c r="D24" i="13"/>
  <c r="F24" i="13"/>
  <c r="W21" i="13"/>
  <c r="V21" i="13"/>
  <c r="U21" i="13"/>
  <c r="P15" i="13"/>
  <c r="R15" i="13" s="1"/>
  <c r="J15" i="13"/>
  <c r="L15" i="13" s="1"/>
  <c r="D15" i="13"/>
  <c r="F15" i="13"/>
  <c r="P14" i="13"/>
  <c r="R14" i="13" s="1"/>
  <c r="J14" i="13"/>
  <c r="L14" i="13"/>
  <c r="D14" i="13"/>
  <c r="F14" i="13" s="1"/>
  <c r="P13" i="13"/>
  <c r="R13" i="13" s="1"/>
  <c r="J13" i="13"/>
  <c r="L13" i="13" s="1"/>
  <c r="D13" i="13"/>
  <c r="F13" i="13"/>
  <c r="P12" i="13"/>
  <c r="R12" i="13" s="1"/>
  <c r="J12" i="13"/>
  <c r="L12" i="13"/>
  <c r="D12" i="13"/>
  <c r="F12" i="13" s="1"/>
  <c r="P11" i="13"/>
  <c r="R11" i="13" s="1"/>
  <c r="J11" i="13"/>
  <c r="L11" i="13"/>
  <c r="D11" i="13"/>
  <c r="F11" i="13"/>
  <c r="P10" i="13"/>
  <c r="R10" i="13" s="1"/>
  <c r="J10" i="13"/>
  <c r="L10" i="13"/>
  <c r="D10" i="13"/>
  <c r="F10" i="13" s="1"/>
  <c r="P9" i="13"/>
  <c r="R9" i="13" s="1"/>
  <c r="J9" i="13"/>
  <c r="L9" i="13" s="1"/>
  <c r="D9" i="13"/>
  <c r="F9" i="13"/>
  <c r="P8" i="13"/>
  <c r="R8" i="13" s="1"/>
  <c r="J8" i="13"/>
  <c r="D8" i="13"/>
  <c r="F8" i="13" s="1"/>
  <c r="P7" i="13"/>
  <c r="J7" i="13"/>
  <c r="L7" i="13"/>
  <c r="D7" i="13"/>
  <c r="W4" i="13"/>
  <c r="V4" i="13"/>
  <c r="U4" i="13"/>
  <c r="I15" i="12"/>
  <c r="K15" i="12"/>
  <c r="C15" i="12"/>
  <c r="E15" i="12"/>
  <c r="I14" i="12"/>
  <c r="K14" i="12"/>
  <c r="E14" i="12"/>
  <c r="C14" i="12"/>
  <c r="I13" i="12"/>
  <c r="K13" i="12" s="1"/>
  <c r="C13" i="12"/>
  <c r="E13" i="12"/>
  <c r="I12" i="12"/>
  <c r="K12" i="12"/>
  <c r="C12" i="12"/>
  <c r="E12" i="12" s="1"/>
  <c r="I11" i="12"/>
  <c r="K11" i="12"/>
  <c r="E11" i="12"/>
  <c r="C11" i="12"/>
  <c r="I10" i="12"/>
  <c r="K10" i="12"/>
  <c r="C10" i="12"/>
  <c r="E10" i="12" s="1"/>
  <c r="I9" i="12"/>
  <c r="K9" i="12"/>
  <c r="C9" i="12"/>
  <c r="E9" i="12"/>
  <c r="I8" i="12"/>
  <c r="K8" i="12"/>
  <c r="C8" i="12"/>
  <c r="E8" i="12" s="1"/>
  <c r="I7" i="12"/>
  <c r="K7" i="12" s="1"/>
  <c r="C7" i="12"/>
  <c r="E7" i="12"/>
  <c r="I6" i="12"/>
  <c r="K6" i="12" s="1"/>
  <c r="C6" i="12"/>
  <c r="E6" i="12"/>
  <c r="I5" i="12"/>
  <c r="K5" i="12" s="1"/>
  <c r="C5" i="12"/>
  <c r="E5" i="12" s="1"/>
  <c r="D51" i="13"/>
  <c r="F53" i="13" s="1"/>
  <c r="J255" i="13"/>
  <c r="L257" i="13"/>
  <c r="L228" i="13"/>
  <c r="L245" i="13"/>
  <c r="R262" i="13"/>
  <c r="F279" i="13"/>
  <c r="R92" i="13"/>
  <c r="D221" i="13"/>
  <c r="F223" i="13" s="1"/>
  <c r="R211" i="13"/>
  <c r="F245" i="13"/>
  <c r="R245" i="13"/>
  <c r="P68" i="13"/>
  <c r="R70" i="13"/>
  <c r="F7" i="13"/>
  <c r="F17" i="13" s="1"/>
  <c r="L24" i="13"/>
  <c r="L34" i="13" s="1"/>
  <c r="L58" i="13"/>
  <c r="F75" i="13"/>
  <c r="P119" i="13"/>
  <c r="R121" i="13" s="1"/>
  <c r="R109" i="13"/>
  <c r="F109" i="13"/>
  <c r="P170" i="13"/>
  <c r="R172" i="13" s="1"/>
  <c r="R143" i="13"/>
  <c r="L160" i="13"/>
  <c r="F194" i="13"/>
  <c r="F204" i="13"/>
  <c r="L211" i="13"/>
  <c r="F228" i="13"/>
  <c r="F296" i="13"/>
  <c r="R296" i="13"/>
  <c r="I60" i="4"/>
  <c r="I59" i="4"/>
  <c r="I58" i="4"/>
  <c r="I57" i="4"/>
  <c r="I56" i="4"/>
  <c r="I55" i="4"/>
  <c r="I54" i="4"/>
  <c r="I53" i="4"/>
  <c r="I52" i="4"/>
  <c r="I51" i="4"/>
  <c r="I50" i="4"/>
  <c r="I49" i="4"/>
  <c r="I48" i="4"/>
  <c r="I47" i="4"/>
  <c r="I46" i="4"/>
  <c r="I45" i="4"/>
  <c r="I44" i="4"/>
  <c r="I43" i="4"/>
  <c r="I42" i="4"/>
  <c r="I41" i="4"/>
  <c r="I40" i="4"/>
  <c r="I39" i="4"/>
  <c r="I38" i="4"/>
  <c r="I37" i="4"/>
  <c r="I36" i="4"/>
  <c r="I35" i="4"/>
  <c r="I34" i="4"/>
  <c r="I33" i="4"/>
  <c r="I32" i="4"/>
  <c r="I31" i="4"/>
  <c r="I30" i="4"/>
  <c r="I29" i="4"/>
  <c r="I28" i="4"/>
  <c r="I27" i="4"/>
  <c r="I26" i="4"/>
  <c r="I25" i="4"/>
  <c r="I24" i="4"/>
  <c r="I23" i="4"/>
  <c r="I22" i="4"/>
  <c r="I21" i="4"/>
  <c r="C14" i="4"/>
  <c r="C25" i="9"/>
  <c r="B43" i="11"/>
  <c r="B42" i="11"/>
  <c r="B41" i="11"/>
  <c r="B45" i="11" s="1"/>
  <c r="C30" i="11" l="1"/>
  <c r="C25" i="11"/>
  <c r="C23" i="11"/>
  <c r="C22" i="11"/>
  <c r="C29" i="11"/>
  <c r="C26" i="11"/>
  <c r="C28" i="11"/>
  <c r="C32" i="11"/>
  <c r="C24" i="11"/>
  <c r="I19" i="14"/>
  <c r="O1" i="14" s="1"/>
  <c r="C543" i="17"/>
  <c r="A78" i="17"/>
  <c r="A70" i="17"/>
  <c r="A64" i="17"/>
  <c r="A57" i="17"/>
  <c r="A77" i="17"/>
  <c r="A69" i="17"/>
  <c r="A63" i="17"/>
  <c r="A76" i="17"/>
  <c r="A68" i="17"/>
  <c r="A56" i="17"/>
  <c r="A73" i="17"/>
  <c r="A65" i="17"/>
  <c r="A60" i="17"/>
  <c r="A75" i="17"/>
  <c r="A67" i="17"/>
  <c r="A62" i="17"/>
  <c r="A58" i="17"/>
  <c r="A82" i="17"/>
  <c r="A74" i="17"/>
  <c r="A66" i="17"/>
  <c r="A61" i="17"/>
  <c r="A81" i="17"/>
  <c r="A79" i="17"/>
  <c r="A80" i="17"/>
  <c r="A72" i="17"/>
  <c r="A59" i="17"/>
  <c r="A71" i="17"/>
  <c r="A134" i="17"/>
  <c r="A126" i="17"/>
  <c r="A113" i="17"/>
  <c r="A127" i="17"/>
  <c r="A133" i="17"/>
  <c r="A125" i="17"/>
  <c r="A119" i="17"/>
  <c r="A112" i="17"/>
  <c r="A132" i="17"/>
  <c r="A124" i="17"/>
  <c r="A118" i="17"/>
  <c r="A111" i="17"/>
  <c r="A129" i="17"/>
  <c r="A116" i="17"/>
  <c r="A131" i="17"/>
  <c r="A123" i="17"/>
  <c r="A130" i="17"/>
  <c r="A122" i="17"/>
  <c r="A117" i="17"/>
  <c r="A110" i="17"/>
  <c r="A137" i="17"/>
  <c r="A121" i="17"/>
  <c r="A135" i="17"/>
  <c r="A136" i="17"/>
  <c r="A128" i="17"/>
  <c r="A120" i="17"/>
  <c r="A115" i="17"/>
  <c r="A114" i="17"/>
  <c r="A162" i="17"/>
  <c r="A154" i="17"/>
  <c r="A141" i="17"/>
  <c r="A144" i="17"/>
  <c r="A161" i="17"/>
  <c r="A153" i="17"/>
  <c r="A140" i="17"/>
  <c r="A160" i="17"/>
  <c r="A152" i="17"/>
  <c r="A146" i="17"/>
  <c r="A139" i="17"/>
  <c r="A157" i="17"/>
  <c r="A163" i="17"/>
  <c r="A142" i="17"/>
  <c r="A159" i="17"/>
  <c r="A151" i="17"/>
  <c r="A145" i="17"/>
  <c r="A149" i="17"/>
  <c r="A155" i="17"/>
  <c r="A158" i="17"/>
  <c r="A150" i="17"/>
  <c r="A138" i="17"/>
  <c r="A156" i="17"/>
  <c r="A148" i="17"/>
  <c r="A143" i="17"/>
  <c r="A147" i="17"/>
  <c r="A22" i="17"/>
  <c r="A15" i="17"/>
  <c r="A9" i="17"/>
  <c r="A18" i="17"/>
  <c r="A23" i="17"/>
  <c r="A29" i="17"/>
  <c r="A14" i="17"/>
  <c r="A28" i="17"/>
  <c r="A21" i="17"/>
  <c r="A13" i="17"/>
  <c r="A8" i="17"/>
  <c r="A3" i="17"/>
  <c r="A6" i="17"/>
  <c r="A4" i="17"/>
  <c r="A27" i="17"/>
  <c r="A20" i="17"/>
  <c r="A12" i="17"/>
  <c r="A25" i="17"/>
  <c r="A26" i="17"/>
  <c r="A19" i="17"/>
  <c r="A11" i="17"/>
  <c r="A7" i="17"/>
  <c r="A10" i="17"/>
  <c r="A24" i="17"/>
  <c r="A17" i="17"/>
  <c r="A5" i="17"/>
  <c r="A16" i="17"/>
  <c r="A106" i="17"/>
  <c r="A98" i="17"/>
  <c r="A85" i="17"/>
  <c r="A109" i="17"/>
  <c r="A93" i="17"/>
  <c r="A107" i="17"/>
  <c r="A86" i="17"/>
  <c r="A105" i="17"/>
  <c r="A97" i="17"/>
  <c r="A91" i="17"/>
  <c r="A84" i="17"/>
  <c r="A104" i="17"/>
  <c r="A96" i="17"/>
  <c r="A90" i="17"/>
  <c r="A101" i="17"/>
  <c r="A103" i="17"/>
  <c r="A95" i="17"/>
  <c r="A83" i="17"/>
  <c r="A88" i="17"/>
  <c r="A99" i="17"/>
  <c r="A102" i="17"/>
  <c r="A94" i="17"/>
  <c r="A89" i="17"/>
  <c r="A108" i="17"/>
  <c r="A100" i="17"/>
  <c r="A92" i="17"/>
  <c r="A87" i="17"/>
  <c r="A50" i="17"/>
  <c r="A42" i="17"/>
  <c r="A30" i="17"/>
  <c r="A45" i="17"/>
  <c r="A51" i="17"/>
  <c r="A49" i="17"/>
  <c r="A41" i="17"/>
  <c r="A36" i="17"/>
  <c r="A48" i="17"/>
  <c r="A40" i="17"/>
  <c r="A35" i="17"/>
  <c r="A55" i="17"/>
  <c r="A47" i="17"/>
  <c r="A39" i="17"/>
  <c r="A34" i="17"/>
  <c r="A54" i="17"/>
  <c r="A46" i="17"/>
  <c r="A33" i="17"/>
  <c r="A53" i="17"/>
  <c r="A32" i="17"/>
  <c r="A37" i="17"/>
  <c r="A52" i="17"/>
  <c r="A44" i="17"/>
  <c r="A38" i="17"/>
  <c r="A31" i="17"/>
  <c r="A43" i="17"/>
  <c r="D27" i="9"/>
  <c r="B6" i="11"/>
  <c r="B37" i="11" s="1"/>
  <c r="L183" i="13"/>
  <c r="J187" i="13"/>
  <c r="L189" i="13" s="1"/>
  <c r="P187" i="13"/>
  <c r="R189" i="13" s="1"/>
  <c r="R177" i="13"/>
  <c r="R187" i="13" s="1"/>
  <c r="K17" i="12"/>
  <c r="R78" i="13"/>
  <c r="R85" i="13" s="1"/>
  <c r="P85" i="13"/>
  <c r="R87" i="13" s="1"/>
  <c r="O2" i="13"/>
  <c r="R119" i="13"/>
  <c r="P102" i="13"/>
  <c r="R104" i="13" s="1"/>
  <c r="L102" i="13"/>
  <c r="F160" i="13"/>
  <c r="F170" i="13" s="1"/>
  <c r="D170" i="13"/>
  <c r="F172" i="13" s="1"/>
  <c r="H7" i="10"/>
  <c r="J17" i="13"/>
  <c r="L19" i="13" s="1"/>
  <c r="F143" i="13"/>
  <c r="F153" i="13" s="1"/>
  <c r="D153" i="13"/>
  <c r="F155" i="13" s="1"/>
  <c r="R246" i="13"/>
  <c r="R255" i="13" s="1"/>
  <c r="P255" i="13"/>
  <c r="R257" i="13" s="1"/>
  <c r="D272" i="13"/>
  <c r="F274" i="13" s="1"/>
  <c r="F262" i="13"/>
  <c r="F272" i="13" s="1"/>
  <c r="J68" i="13"/>
  <c r="L70" i="13" s="1"/>
  <c r="L153" i="13"/>
  <c r="L262" i="13"/>
  <c r="L272" i="13" s="1"/>
  <c r="J272" i="13"/>
  <c r="L274" i="13" s="1"/>
  <c r="R130" i="13"/>
  <c r="R136" i="13" s="1"/>
  <c r="P136" i="13"/>
  <c r="R138" i="13" s="1"/>
  <c r="L81" i="13"/>
  <c r="L85" i="13" s="1"/>
  <c r="J85" i="13"/>
  <c r="L87" i="13" s="1"/>
  <c r="L234" i="13"/>
  <c r="L238" i="13" s="1"/>
  <c r="D34" i="13"/>
  <c r="F36" i="13" s="1"/>
  <c r="F25" i="13"/>
  <c r="F34" i="13" s="1"/>
  <c r="L289" i="13"/>
  <c r="L296" i="13"/>
  <c r="L306" i="13" s="1"/>
  <c r="J306" i="13"/>
  <c r="L308" i="13" s="1"/>
  <c r="L196" i="13"/>
  <c r="J204" i="13"/>
  <c r="L206" i="13" s="1"/>
  <c r="P17" i="13"/>
  <c r="R19" i="13" s="1"/>
  <c r="F136" i="13"/>
  <c r="J136" i="13"/>
  <c r="L138" i="13" s="1"/>
  <c r="L41" i="13"/>
  <c r="L51" i="13" s="1"/>
  <c r="J51" i="13"/>
  <c r="L53" i="13" s="1"/>
  <c r="F60" i="13"/>
  <c r="F68" i="13" s="1"/>
  <c r="D136" i="13"/>
  <c r="F138" i="13" s="1"/>
  <c r="D204" i="13"/>
  <c r="F206" i="13" s="1"/>
  <c r="P221" i="13"/>
  <c r="R223" i="13" s="1"/>
  <c r="L255" i="13"/>
  <c r="E17" i="12"/>
  <c r="L8" i="13"/>
  <c r="L17" i="13" s="1"/>
  <c r="D102" i="13"/>
  <c r="F104" i="13" s="1"/>
  <c r="R97" i="13"/>
  <c r="L136" i="13"/>
  <c r="I17" i="12"/>
  <c r="J102" i="13"/>
  <c r="L104" i="13" s="1"/>
  <c r="L204" i="13"/>
  <c r="F306" i="13"/>
  <c r="F119" i="13"/>
  <c r="C17" i="12"/>
  <c r="P204" i="13"/>
  <c r="R206" i="13" s="1"/>
  <c r="R194" i="13"/>
  <c r="R204" i="13" s="1"/>
  <c r="J221" i="13"/>
  <c r="L223" i="13" s="1"/>
  <c r="L212" i="13"/>
  <c r="L221" i="13" s="1"/>
  <c r="L68" i="13"/>
  <c r="D187" i="13"/>
  <c r="F189" i="13" s="1"/>
  <c r="R68" i="13"/>
  <c r="L161" i="13"/>
  <c r="L170" i="13" s="1"/>
  <c r="D119" i="13"/>
  <c r="F121" i="13" s="1"/>
  <c r="J34" i="13"/>
  <c r="L36" i="13" s="1"/>
  <c r="L149" i="13"/>
  <c r="J153" i="13"/>
  <c r="L155" i="13" s="1"/>
  <c r="D255" i="13"/>
  <c r="F257" i="13" s="1"/>
  <c r="P306" i="13"/>
  <c r="R308" i="13" s="1"/>
  <c r="R298" i="13"/>
  <c r="R306" i="13" s="1"/>
  <c r="R153" i="13"/>
  <c r="F92" i="13"/>
  <c r="F102" i="13" s="1"/>
  <c r="R102" i="13"/>
  <c r="P51" i="13"/>
  <c r="R53" i="13" s="1"/>
  <c r="F231" i="13"/>
  <c r="F238" i="13" s="1"/>
  <c r="D238" i="13"/>
  <c r="F240" i="13" s="1"/>
  <c r="P34" i="13"/>
  <c r="R36" i="13" s="1"/>
  <c r="J289" i="13"/>
  <c r="L291" i="13" s="1"/>
  <c r="D17" i="13"/>
  <c r="F19" i="13" s="1"/>
  <c r="J119" i="13"/>
  <c r="L121" i="13" s="1"/>
  <c r="L187" i="13"/>
  <c r="R228" i="13"/>
  <c r="R238" i="13" s="1"/>
  <c r="P238" i="13"/>
  <c r="R240" i="13" s="1"/>
  <c r="P272" i="13"/>
  <c r="R274" i="13" s="1"/>
  <c r="R264" i="13"/>
  <c r="R272" i="13" s="1"/>
  <c r="P289" i="13"/>
  <c r="R291" i="13" s="1"/>
  <c r="R279" i="13"/>
  <c r="R289" i="13" s="1"/>
  <c r="D306" i="13"/>
  <c r="F308" i="13" s="1"/>
  <c r="R7" i="13"/>
  <c r="R17" i="13" s="1"/>
  <c r="D289" i="13"/>
  <c r="F291" i="13" s="1"/>
  <c r="N1" i="2" l="1"/>
  <c r="E20" i="12"/>
  <c r="C37" i="11"/>
  <c r="B36" i="11"/>
  <c r="C36" i="11" s="1"/>
  <c r="D6" i="11"/>
  <c r="E7" i="11" s="1"/>
  <c r="F27" i="9"/>
  <c r="D28" i="9"/>
  <c r="H8" i="10"/>
  <c r="D1069" i="17"/>
  <c r="D543" i="17"/>
  <c r="E1069" i="17"/>
  <c r="E543" i="17"/>
  <c r="B28" i="10"/>
  <c r="D25" i="9"/>
  <c r="H11" i="10"/>
  <c r="H15" i="10"/>
  <c r="H16" i="10"/>
  <c r="H17" i="10"/>
  <c r="H14" i="10"/>
  <c r="Q2" i="13"/>
  <c r="K20" i="12"/>
  <c r="D26" i="9" l="1"/>
  <c r="F28" i="9"/>
  <c r="D29" i="9"/>
  <c r="F1069" i="17"/>
  <c r="F1070" i="17" s="1"/>
  <c r="G14" i="17"/>
  <c r="H14" i="17" s="1"/>
  <c r="E1070" i="17"/>
  <c r="D1070" i="17"/>
  <c r="G1069" i="17"/>
  <c r="D552" i="17"/>
  <c r="F25" i="9"/>
  <c r="D30" i="9" l="1"/>
  <c r="F29" i="9"/>
  <c r="F26" i="9"/>
  <c r="G1070" i="17"/>
  <c r="D1093" i="17" s="1"/>
  <c r="H1069" i="17"/>
  <c r="C31" i="11"/>
  <c r="D37" i="11" l="1"/>
  <c r="F30" i="9"/>
  <c r="D31" i="9"/>
  <c r="D32" i="9" s="1"/>
  <c r="D36" i="11"/>
  <c r="D1088" i="17"/>
  <c r="H1070" i="17"/>
  <c r="G1084" i="17"/>
  <c r="D1090" i="17" s="1"/>
  <c r="C33" i="11"/>
  <c r="B44" i="11" l="1"/>
  <c r="D33" i="9"/>
  <c r="D34" i="9" l="1"/>
  <c r="D35" i="9" l="1"/>
  <c r="D36" i="9" l="1"/>
  <c r="D37" i="9" l="1"/>
  <c r="D38" i="9" l="1"/>
  <c r="D39" i="9" l="1"/>
  <c r="D40" i="9" l="1"/>
  <c r="D41" i="9" l="1"/>
  <c r="D42" i="9" l="1"/>
  <c r="D43" i="9" l="1"/>
  <c r="D44" i="9" l="1"/>
  <c r="D45" i="9" l="1"/>
  <c r="D46" i="9" l="1"/>
  <c r="D47" i="9" l="1"/>
  <c r="D48" i="9" l="1"/>
  <c r="D49" i="9" l="1"/>
  <c r="G144" i="17"/>
  <c r="G89" i="17"/>
  <c r="G36" i="17"/>
  <c r="G117" i="17"/>
  <c r="G62" i="17"/>
  <c r="G9" i="17"/>
  <c r="G12" i="17" s="1"/>
  <c r="S1" i="7" l="1"/>
  <c r="S9" i="7" s="1" a="1"/>
  <c r="S9" i="7" s="1"/>
  <c r="K6" i="9"/>
  <c r="K7" i="9" s="1"/>
  <c r="K8" i="9" s="1" a="1"/>
  <c r="K8" i="9" s="1"/>
  <c r="D45" i="10" l="1" a="1"/>
  <c r="D45" i="10" s="1"/>
  <c r="C45" i="10" a="1"/>
  <c r="C45" i="10" s="1"/>
  <c r="G45" i="10" a="1"/>
  <c r="G45" i="10" s="1"/>
  <c r="G46" i="10" s="1"/>
  <c r="S6" i="7" a="1"/>
  <c r="S6" i="7" s="1"/>
  <c r="B45" i="10" a="1"/>
  <c r="B45" i="10" s="1"/>
  <c r="B46" i="10" s="1"/>
  <c r="B47" i="10" s="1"/>
  <c r="E45" i="10" a="1"/>
  <c r="E45" i="10" s="1"/>
  <c r="E46" i="10" s="1"/>
  <c r="E47" i="10" s="1"/>
  <c r="F45" i="10" a="1"/>
  <c r="F45" i="10" s="1"/>
  <c r="F46" i="10" s="1"/>
  <c r="F47" i="10" s="1"/>
  <c r="K9" i="9" a="1"/>
  <c r="K9" i="9" s="1"/>
  <c r="S5" i="7" a="1"/>
  <c r="S5" i="7" s="1"/>
  <c r="S10" i="7" a="1"/>
  <c r="S10" i="7" s="1"/>
  <c r="S8" i="7" a="1"/>
  <c r="S8" i="7" s="1"/>
  <c r="S7" i="7" a="1"/>
  <c r="S7" i="7" s="1"/>
  <c r="S11" i="7" a="1"/>
  <c r="S11" i="7" s="1"/>
  <c r="S4" i="7" a="1"/>
  <c r="S4" i="7" s="1"/>
  <c r="K12" i="9" l="1" a="1"/>
  <c r="K12" i="9" s="1"/>
  <c r="E31" i="9" s="1"/>
  <c r="E107" i="18" s="1"/>
  <c r="C14" i="11" a="1"/>
  <c r="C14" i="11" s="1"/>
  <c r="C13" i="11" a="1"/>
  <c r="C13" i="11" s="1"/>
  <c r="C12" i="11" a="1"/>
  <c r="C12" i="11" s="1"/>
  <c r="C11" i="11" a="1"/>
  <c r="C11" i="11" s="1"/>
  <c r="C10" i="11" a="1"/>
  <c r="C10" i="11" s="1"/>
  <c r="C9" i="11" a="1"/>
  <c r="C9" i="11" s="1"/>
  <c r="F31" i="9" l="1"/>
  <c r="F107" i="18" s="1"/>
  <c r="F32" i="9" l="1"/>
  <c r="F108" i="18" s="1"/>
  <c r="F33" i="9" l="1"/>
  <c r="F109" i="18" s="1"/>
  <c r="F34" i="9" l="1"/>
  <c r="F35" i="9" l="1"/>
  <c r="F110" i="18"/>
  <c r="F111" i="18" l="1"/>
  <c r="F36" i="9"/>
  <c r="F112" i="18" l="1"/>
  <c r="F37" i="9"/>
  <c r="F113" i="18" l="1"/>
  <c r="F38" i="9"/>
  <c r="F46" i="9" s="1"/>
  <c r="F122" i="18" s="1"/>
  <c r="F114" i="18" l="1"/>
  <c r="F39" i="9"/>
  <c r="F47" i="9"/>
  <c r="F123" i="18" s="1"/>
  <c r="F115" i="18" l="1"/>
  <c r="F40" i="9"/>
  <c r="F49" i="9"/>
  <c r="F125" i="18" s="1"/>
  <c r="C143" i="18" s="1"/>
  <c r="D143" i="18" s="1"/>
  <c r="F116" i="18" l="1"/>
  <c r="F41" i="9"/>
  <c r="F117" i="18" l="1"/>
  <c r="F42" i="9"/>
  <c r="F118" i="18" l="1"/>
  <c r="F43" i="9"/>
  <c r="F119" i="18" l="1"/>
  <c r="F44" i="9"/>
  <c r="F120" i="18" l="1"/>
  <c r="F45" i="9"/>
  <c r="F121"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tc={F585663A-82AF-4251-A97B-29543BAA547E}</author>
    <author>tc={330FAD51-C613-4F8F-944C-E77B66C1FDE1}</author>
    <author>tc={73B140F4-A317-4415-A11A-1315E2F5B9F8}</author>
    <author>tc={F6E82217-C1E0-4BBD-BC91-C55DF6BFACA1}</author>
  </authors>
  <commentList>
    <comment ref="AI3" authorId="0" shapeId="0" xr:uid="{F585663A-82AF-4251-A97B-29543BAA547E}">
      <text>
        <t>[Threaded comment]
Your version of Excel allows you to read this threaded comment; however, any edits to it will get removed if the file is opened in a newer version of Excel. Learn more: https://go.microsoft.com/fwlink/?linkid=870924
Comment:
    Pour la liste en cascade</t>
      </text>
    </comment>
    <comment ref="H4" authorId="1" shapeId="0" xr:uid="{330FAD51-C613-4F8F-944C-E77B66C1FDE1}">
      <text>
        <t>[Threaded comment]
Your version of Excel allows you to read this threaded comment; however, any edits to it will get removed if the file is opened in a newer version of Excel. Learn more: https://go.microsoft.com/fwlink/?linkid=870924
Comment:
    Ce taux la ne bouge pas</t>
      </text>
    </comment>
    <comment ref="B6" authorId="2" shapeId="0" xr:uid="{73B140F4-A317-4415-A11A-1315E2F5B9F8}">
      <text>
        <t>[Threaded comment]
Your version of Excel allows you to read this threaded comment; however, any edits to it will get removed if the file is opened in a newer version of Excel. Learn more: https://go.microsoft.com/fwlink/?linkid=870924
Comment:
    Temps de travail payé (sans deduction congés, maladie…)</t>
      </text>
    </comment>
    <comment ref="B10" authorId="3" shapeId="0" xr:uid="{F6E82217-C1E0-4BBD-BC91-C55DF6BFACA1}">
      <text>
        <t>[Threaded comment]
Your version of Excel allows you to read this threaded comment; however, any edits to it will get removed if the file is opened in a newer version of Excel. Learn more: https://go.microsoft.com/fwlink/?linkid=870924
Comment:
    Accord entre ministère et gestionnaires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tc={F0615341-62DB-4EB3-91DF-2B393D687047}</author>
    <author>tc={C1286320-2589-483B-AFD1-50A3AEDD3F78}</author>
  </authors>
  <commentList>
    <comment ref="S4" authorId="0" shapeId="0" xr:uid="{F0615341-62DB-4EB3-91DF-2B393D687047}">
      <text>
        <t>[Threaded comment]
Your version of Excel allows you to read this threaded comment; however, any edits to it will get removed if the file is opened in a newer version of Excel. Learn more: https://go.microsoft.com/fwlink/?linkid=870924
Comment:
    Si l'efficience du personnel d'encadrement est en dessus du minimum ou au dessus du maximum, alors on divise le resultat pondéré par le min ou le max et on le multiplie par l'efficience du personnel d'encadrement. Sinon on affiche le resultat pondéré</t>
      </text>
    </comment>
    <comment ref="S11" authorId="1" shapeId="0" xr:uid="{C1286320-2589-483B-AFD1-50A3AEDD3F78}">
      <text>
        <t>[Threaded comment]
Your version of Excel allows you to read this threaded comment; however, any edits to it will get removed if the file is opened in a newer version of Excel. Learn more: https://go.microsoft.com/fwlink/?linkid=870924
Comment:
    Si le 9.1 est à 0 alors on regarde si l'efficience global est inf à 62.5% ou sup à 82.5% et la on recalcule avec l'efficience global si c'est le cas. Sinon on prend la somme des diviseurs pondérés classiques.
Sil y a du 9.1 on fait la même chose mais avec les taux de 60 et 80%</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tc={3C91D164-57AE-4D40-81B4-3B1289183577}</author>
  </authors>
  <commentList>
    <comment ref="A3" authorId="0" shapeId="0" xr:uid="{3C91D164-57AE-4D40-81B4-3B1289183577}">
      <text>
        <t>[Threaded comment]
Your version of Excel allows you to read this threaded comment; however, any edits to it will get removed if the file is opened in a newer version of Excel. Learn more: https://go.microsoft.com/fwlink/?linkid=870924
Comment:
    Cette colonne existe suite à l'historique ou on avait toutes les infos sur un seul fichier</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tc={F0074BFD-F05A-43C9-9FDF-56F6D058E752}</author>
  </authors>
  <commentList>
    <comment ref="A3" authorId="0" shapeId="0" xr:uid="{F0074BFD-F05A-43C9-9FDF-56F6D058E752}">
      <text>
        <t>[Threaded comment]
Your version of Excel allows you to read this threaded comment; however, any edits to it will get removed if the file is opened in a newer version of Excel. Learn more: https://go.microsoft.com/fwlink/?linkid=870924
Comment:
    Je ne comprends pas, nous sommes seulement sur le type de prestation selectionné non ? Donc pourquoi renseigner cette colonne</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tc={11FCFEBA-3B26-40C1-88F1-1D479ED31AF2}</author>
    <author>tc={7796193C-4716-49CB-A71B-7A2400F2A7E5}</author>
    <author>tc={5922CDEA-1707-4E1D-B726-526D05B9DB61}</author>
    <author>tc={6FF9EEEA-DDC3-48CB-A71B-7E0325448746}</author>
    <author>tc={1295E7E4-8987-4E4F-AD79-081A12C2C2C7}</author>
    <author>tc={243E1FE8-89DD-45BC-A480-25D88F84F646}</author>
  </authors>
  <commentList>
    <comment ref="A9" authorId="0" shapeId="0" xr:uid="{11FCFEBA-3B26-40C1-88F1-1D479ED31AF2}">
      <text>
        <t>[Threaded comment]
Your version of Excel allows you to read this threaded comment; however, any edits to it will get removed if the file is opened in a newer version of Excel. Learn more: https://go.microsoft.com/fwlink/?linkid=870924
Comment:
    Nb minimal d'agents d'encadrement peut etre diminués de 10% pendant 80 jours sur 1 an</t>
      </text>
    </comment>
    <comment ref="A24" authorId="1" shapeId="0" xr:uid="{7796193C-4716-49CB-A71B-7A2400F2A7E5}">
      <text>
        <t>[Threaded comment]
Your version of Excel allows you to read this threaded comment; however, any edits to it will get removed if the file is opened in a newer version of Excel. Learn more: https://go.microsoft.com/fwlink/?linkid=870924
Comment:
    Hors carrière administratives</t>
      </text>
    </comment>
    <comment ref="A25" authorId="2" shapeId="0" xr:uid="{5922CDEA-1707-4E1D-B726-526D05B9DB61}">
      <text>
        <t>[Threaded comment]
Your version of Excel allows you to read this threaded comment; however, any edits to it will get removed if the file is opened in a newer version of Excel. Learn more: https://go.microsoft.com/fwlink/?linkid=870924
Comment:
    Hors carrière administratives</t>
      </text>
    </comment>
    <comment ref="A26" authorId="3" shapeId="0" xr:uid="{6FF9EEEA-DDC3-48CB-A71B-7E0325448746}">
      <text>
        <t>[Threaded comment]
Your version of Excel allows you to read this threaded comment; however, any edits to it will get removed if the file is opened in a newer version of Excel. Learn more: https://go.microsoft.com/fwlink/?linkid=870924
Comment:
    Hors carrière administratives</t>
      </text>
    </comment>
    <comment ref="A43" authorId="4" shapeId="0" xr:uid="{1295E7E4-8987-4E4F-AD79-081A12C2C2C7}">
      <text>
        <t>[Threaded comment]
Your version of Excel allows you to read this threaded comment; however, any edits to it will get removed if the file is opened in a newer version of Excel. Learn more: https://go.microsoft.com/fwlink/?linkid=870924
Comment:
    Uniquement bachelor et +</t>
      </text>
    </comment>
    <comment ref="G45" authorId="5" shapeId="0" xr:uid="{243E1FE8-89DD-45BC-A480-25D88F84F646}">
      <text>
        <t>[Threaded comment]
Your version of Excel allows you to read this threaded comment; however, any edits to it will get removed if the file is opened in a newer version of Excel. Learn more: https://go.microsoft.com/fwlink/?linkid=870924
Comment:
    Diff =9.1</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Christian Gottal</author>
  </authors>
  <commentList>
    <comment ref="H29" authorId="0" shapeId="0" xr:uid="{E390FBF8-1BEC-4903-97AE-FC847BF12C67}">
      <text>
        <r>
          <rPr>
            <sz val="9"/>
            <color indexed="81"/>
            <rFont val="Tahoma"/>
            <family val="2"/>
          </rPr>
          <t xml:space="preserve">
Utiliser le button "Reapply" dans le menu "Data"</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<sst xmlns="http://schemas.openxmlformats.org/spreadsheetml/2006/main" count="2047" uniqueCount="692">
  <si>
    <t>Identification de la structure</t>
  </si>
  <si>
    <t>Nom du service</t>
  </si>
  <si>
    <t>Personnes de contact</t>
  </si>
  <si>
    <t>Données ONE</t>
  </si>
  <si>
    <t>Libellé</t>
  </si>
  <si>
    <t>Code</t>
  </si>
  <si>
    <t xml:space="preserve">Factures complémentaires </t>
  </si>
  <si>
    <t>Mesures d'aide et assistance</t>
  </si>
  <si>
    <t>Forfait horaire pour l'aide socio familiale en famille</t>
  </si>
  <si>
    <t>Forfait horaire pour l'assistance psychique, sociale ou éducative en famille</t>
  </si>
  <si>
    <t>8.1</t>
  </si>
  <si>
    <t>Forfait horaire pour l'assistance psychique, sociale ou éducative en famille (presté dans un contexte SLEMO)</t>
  </si>
  <si>
    <t>8.2</t>
  </si>
  <si>
    <t>Forfait horaire pour l'assistance psychique, sociale ou éducative en famille (presté dans un contexte d'accueil en famille)</t>
  </si>
  <si>
    <t>8.3</t>
  </si>
  <si>
    <t>Consultation psychologique ou psychothérapeutique</t>
  </si>
  <si>
    <t>9.1</t>
  </si>
  <si>
    <t>Intervention d'orthopédagogie précoce, de psychomotricité, de logopédie ou d'orthophonie</t>
  </si>
  <si>
    <t>Intervention précoce orthopédagogique</t>
  </si>
  <si>
    <t>11A1</t>
  </si>
  <si>
    <t>Soutien psychosocial par la psychomotricité</t>
  </si>
  <si>
    <t>11B</t>
  </si>
  <si>
    <t>Soutien psychosocial par l'orthophonie - séance pour consultation ou guidance</t>
  </si>
  <si>
    <t>11C1</t>
  </si>
  <si>
    <t>Soutien psychosocial par l'orthophonie - Bilan orthophonique</t>
  </si>
  <si>
    <t>11C2</t>
  </si>
  <si>
    <t>Soutien psychosocial par l'orthophonie - rééducation orthophonique pour troubles de l'articulation ou pour troubles de la déglutition atypique</t>
  </si>
  <si>
    <t>11C3</t>
  </si>
  <si>
    <t>Soutien psychosocial par l'orthophonie - rééducation orthophonique pour troubles du langage oral</t>
  </si>
  <si>
    <t>11C4</t>
  </si>
  <si>
    <t>Soutien psychosocial par l'orthophonie - rééducation orthophonique pour troubles du langage écrit et du raisonnement logico-mathématique</t>
  </si>
  <si>
    <t>11C5</t>
  </si>
  <si>
    <t>11C6</t>
  </si>
  <si>
    <t>Rapport écrit</t>
  </si>
  <si>
    <t>11C7</t>
  </si>
  <si>
    <t>Déplacement</t>
  </si>
  <si>
    <t>11CD</t>
  </si>
  <si>
    <t>Assistance des prestataires</t>
  </si>
  <si>
    <t>Forfait horaire pour l'assistance médicale des prestataires</t>
  </si>
  <si>
    <t>13.1</t>
  </si>
  <si>
    <t>Forfait horaire pour l'assistance médicale des prestataires par le médecin spécialiste</t>
  </si>
  <si>
    <t>13.2</t>
  </si>
  <si>
    <t>Forfait horaire pour l'assistance psychotérapeutique des prestataires</t>
  </si>
  <si>
    <t>14.11</t>
  </si>
  <si>
    <t>Forfait horaire pour l'assistance juridique des prestataires</t>
  </si>
  <si>
    <t>14.2</t>
  </si>
  <si>
    <t>ETP</t>
  </si>
  <si>
    <t>Total</t>
  </si>
  <si>
    <t>Indemnités payées par  organismes tiers pour congés spéciaux (c.politiques, sportifs…)</t>
  </si>
  <si>
    <t>Autres remboursements
(p.ex. ADEM)</t>
  </si>
  <si>
    <t>Post-secondaire</t>
  </si>
  <si>
    <t>PS1</t>
  </si>
  <si>
    <t>Secondaire</t>
  </si>
  <si>
    <t>ASF et aux. de vie</t>
  </si>
  <si>
    <t>PS5</t>
  </si>
  <si>
    <t>PE1</t>
  </si>
  <si>
    <t>PE3f</t>
  </si>
  <si>
    <t>PE4</t>
  </si>
  <si>
    <t>PE5f</t>
  </si>
  <si>
    <t>PE6</t>
  </si>
  <si>
    <t>Non qualifié</t>
  </si>
  <si>
    <t>PA1</t>
  </si>
  <si>
    <t>PA3</t>
  </si>
  <si>
    <t>Bac</t>
  </si>
  <si>
    <t>PA4</t>
  </si>
  <si>
    <t>PA5</t>
  </si>
  <si>
    <t>PA6</t>
  </si>
  <si>
    <t>PA7</t>
  </si>
  <si>
    <t>PAM3</t>
  </si>
  <si>
    <t>TOTAL</t>
  </si>
  <si>
    <t>Encadrement</t>
  </si>
  <si>
    <t>C1</t>
  </si>
  <si>
    <t>C4</t>
  </si>
  <si>
    <t>C5</t>
  </si>
  <si>
    <t>C6</t>
  </si>
  <si>
    <t>C7</t>
  </si>
  <si>
    <t>Payées directement par la CNS</t>
  </si>
  <si>
    <t>Remboursées à l'employeur par le biais de la mutualité</t>
  </si>
  <si>
    <t>* Préciser le(s) type(s) de congé(s) ci-dessous</t>
  </si>
  <si>
    <t>Solde</t>
  </si>
  <si>
    <t>EUR</t>
  </si>
  <si>
    <t>Ancienneté</t>
  </si>
  <si>
    <t>Sans diplôme</t>
  </si>
  <si>
    <t>5ème secondaire</t>
  </si>
  <si>
    <t>CATP ou DAP</t>
  </si>
  <si>
    <t>BTS</t>
  </si>
  <si>
    <t>Bachelor</t>
  </si>
  <si>
    <t>Master</t>
  </si>
  <si>
    <t>Paramètres</t>
  </si>
  <si>
    <t>Valeur du point (N.I. 100)</t>
  </si>
  <si>
    <t>Les référentiels temps de travail</t>
  </si>
  <si>
    <t>CCT SAS</t>
  </si>
  <si>
    <t>Jours</t>
  </si>
  <si>
    <t xml:space="preserve">Heures </t>
  </si>
  <si>
    <t>Point de départ</t>
  </si>
  <si>
    <t>Sous-total</t>
  </si>
  <si>
    <t>Déduction congé lié à l'âge</t>
  </si>
  <si>
    <t>Déduction congé social</t>
  </si>
  <si>
    <t>Déduction congé extraordinaire</t>
  </si>
  <si>
    <t>Déduction congé reporté</t>
  </si>
  <si>
    <t>Déduction congé d'allaitement</t>
  </si>
  <si>
    <t>Déduction congé maladie</t>
  </si>
  <si>
    <t>Déduction jour de congé supplémentaire 
(loi PAN flexibilité du travail)</t>
  </si>
  <si>
    <t>Déduction repos travail de nuit</t>
  </si>
  <si>
    <t>Déduction repos weekend</t>
  </si>
  <si>
    <t>Déduction pour permanence</t>
  </si>
  <si>
    <t>Déduction pour permanence travaillée</t>
  </si>
  <si>
    <t>Déduction repos ininterrompu 44 hrs</t>
  </si>
  <si>
    <t>Déduction congés spéciaux</t>
  </si>
  <si>
    <t>Déduction formation continue</t>
  </si>
  <si>
    <t>Déduction réunions de service</t>
  </si>
  <si>
    <t>Impact heures de travail non facturables (réunion d'équipe, coordination interne, entretiens avec salariés, développement concepts et qualité, relations publiques, documentation etc.)</t>
  </si>
  <si>
    <t>Rétroactivité des tarifs</t>
  </si>
  <si>
    <t>Salaire brut estimé sur une année hors primes et suppléments</t>
  </si>
  <si>
    <t>Psycho</t>
  </si>
  <si>
    <t>AUSC</t>
  </si>
  <si>
    <t>0-3 ans</t>
  </si>
  <si>
    <t>Type d'accueil</t>
  </si>
  <si>
    <t>Accueil socio-éducatif</t>
  </si>
  <si>
    <t>Accueil orthopédagogique</t>
  </si>
  <si>
    <t>Accueil psychothérapeutique</t>
  </si>
  <si>
    <t>Accueil urgent en situation de crise psychosociale aiguë</t>
  </si>
  <si>
    <t>Accueil 0 - 3 ans</t>
  </si>
  <si>
    <t>Accueil de jour ortho</t>
  </si>
  <si>
    <t>Accueil de jour psycho</t>
  </si>
  <si>
    <t>Taux d'occupation</t>
  </si>
  <si>
    <t>Personnel reclassé</t>
  </si>
  <si>
    <t>Efficience</t>
  </si>
  <si>
    <t>Congés reportés</t>
  </si>
  <si>
    <t>Heures CNS</t>
  </si>
  <si>
    <t>RTT</t>
  </si>
  <si>
    <t>Proportion des ETP absents</t>
  </si>
  <si>
    <t>Proportion des ETP présents</t>
  </si>
  <si>
    <t>Congés annuels</t>
  </si>
  <si>
    <t>Congés annuels en cas de report</t>
  </si>
  <si>
    <t>Impact congés reportés</t>
  </si>
  <si>
    <t>Heures d'allaitement</t>
  </si>
  <si>
    <t>Femmes allaitantes</t>
  </si>
  <si>
    <t>Femmes allaitantes sans CP</t>
  </si>
  <si>
    <t>Femmes allaitantes avec CP</t>
  </si>
  <si>
    <t>Personnes qui allaitent encore après 4 mois</t>
  </si>
  <si>
    <t>Jours dans 4 mois</t>
  </si>
  <si>
    <t>Personnes qui allaitent encore après 6 mois</t>
  </si>
  <si>
    <t>jours entre 4 et 6 mois</t>
  </si>
  <si>
    <t>Personnes qui allaitent encore après 12 mois</t>
  </si>
  <si>
    <t>Jours entre 6 et 12 mois</t>
  </si>
  <si>
    <t>Pourcentage de femmes qui allaitent après avoir accouché</t>
  </si>
  <si>
    <t>Pourcentage de femmes qui allaitent et prennent le CP</t>
  </si>
  <si>
    <t>Heures de pauses par ETP par jour pour allaitement</t>
  </si>
  <si>
    <t>Nombre d'heures de pause allaitement sans CP</t>
  </si>
  <si>
    <t>Nombre d'heures de pause allaitement avec CP temps plein</t>
  </si>
  <si>
    <t>Total heures d'allaitement</t>
  </si>
  <si>
    <t>Heures par ETP</t>
  </si>
  <si>
    <t>RTT secteur AEF</t>
  </si>
  <si>
    <t>RTT gestionnaire</t>
  </si>
  <si>
    <t>Nombre de forfaits sur l'année</t>
  </si>
  <si>
    <t>Nombre moyen de forfaits par jour</t>
  </si>
  <si>
    <t>Normes agrément</t>
  </si>
  <si>
    <t>Besoin en ETP</t>
  </si>
  <si>
    <t>Total après diminution de 10% pendant 80 jours</t>
  </si>
  <si>
    <t>PE7 ASF</t>
  </si>
  <si>
    <t>PE7 non qualifié</t>
  </si>
  <si>
    <t>PE7 Non qualifié</t>
  </si>
  <si>
    <t>Heures totales</t>
  </si>
  <si>
    <t>Tarifs</t>
  </si>
  <si>
    <t>Normes prévues à l'annexe B de la convention cadre horaire</t>
  </si>
  <si>
    <t>80% des collaborateurs qualifiés avec maximum 20% ASF et aux. de vie</t>
  </si>
  <si>
    <t>100% PE1 ou C7</t>
  </si>
  <si>
    <t>Normes agrément (en ETP)</t>
  </si>
  <si>
    <t>Considérés comme équivalents entre tous les gestionnaires car non évaluables au vu des paramètres demandés</t>
  </si>
  <si>
    <t>Nombre total</t>
  </si>
  <si>
    <t>Nombre par ETP</t>
  </si>
  <si>
    <t>Auto, transport (dont leasing transport)</t>
  </si>
  <si>
    <t>Administration (dont autres honoraires, honoraires comptable et d'audit, formations, leasing informatique, matériel de bureau, machines)</t>
  </si>
  <si>
    <t>Frais dédiés à l'enfant (dont argent de poche, habillement, lingerie, literie, alimentation, loisirs, frais d'école, médecin et pharmacie et autres aides destinées à l'enfant)</t>
  </si>
  <si>
    <t>Frais liés à l'infrastructure, la structure (dont assurances, taxes, entretien, buanderie, eau, électricité, gaz, combustibles, réparation et acquisitions inférieure à 870€, contrat de maintenance, loyers)</t>
  </si>
  <si>
    <t>Frais liés aux tâches dédiées à la protection des données</t>
  </si>
  <si>
    <t>Frais directement liés à l'activité</t>
  </si>
  <si>
    <t>Frais indirectement liés à l'activité</t>
  </si>
  <si>
    <t>Logistique</t>
  </si>
  <si>
    <t>Recettes autres</t>
  </si>
  <si>
    <t>C2 non qualifié</t>
  </si>
  <si>
    <t>C2 qualifié</t>
  </si>
  <si>
    <t>C3 non qualifié</t>
  </si>
  <si>
    <t>C3 qualifié</t>
  </si>
  <si>
    <t>Administration/logistique indirectement liée à l'activité</t>
  </si>
  <si>
    <t>Logistique directement liée à l'activité</t>
  </si>
  <si>
    <t xml:space="preserve">Remboursement mutualité
</t>
  </si>
  <si>
    <t>Sous-traitance entretien, réparation</t>
  </si>
  <si>
    <t>Taux de cotisations patronales</t>
  </si>
  <si>
    <t>Base+</t>
  </si>
  <si>
    <t>Ortho+</t>
  </si>
  <si>
    <t>Nombre d'heures de pause allaitement avec CP mi-temps</t>
  </si>
  <si>
    <t>Recettes tarifs + factures complémentaires</t>
  </si>
  <si>
    <t>Déduction congé légal et jours fériés d'usage</t>
  </si>
  <si>
    <t>Contrôle (95 - 105%) salaire réel/théorique hors prime et supplément</t>
  </si>
  <si>
    <t>Justification le cas échéant (si écart entre salaire réel et salaire théorique)</t>
  </si>
  <si>
    <t>Salaire pour l'année de recensement (primes, suppléments et part patronale y liés)</t>
  </si>
  <si>
    <t>Soutien psychosocial par l'orthophonie - rééduc. orthoph. en cas de troubles vélo-tubo-tympaniques, dysphonie dysfonctionnelle ou pour dysfonction pathol. grave vélo-pharyngienne</t>
  </si>
  <si>
    <t>Consult. psychol., psycho-affective, psychothérapeutique ou psychotraumatologique</t>
  </si>
  <si>
    <t>Nombre total exprimé en ETP</t>
  </si>
  <si>
    <t>Nombre total d'heures</t>
  </si>
  <si>
    <t>Maximum cotisable</t>
  </si>
  <si>
    <t>Indice</t>
  </si>
  <si>
    <t>Salaire social minimum (N.I. 100)</t>
  </si>
  <si>
    <t>Salaire pour l'année de recensement (Charge brute totale + part patronale, y compris 13ème mois et prime unique)</t>
  </si>
  <si>
    <t>C5 étoile</t>
  </si>
  <si>
    <t>ETP dédié à la fonction</t>
  </si>
  <si>
    <t>Travailleurs dédiés à la protection des données</t>
  </si>
  <si>
    <t>Fiche d'aide au calcul de l'ETP</t>
  </si>
  <si>
    <t>exemple 1</t>
  </si>
  <si>
    <t>exemple 2</t>
  </si>
  <si>
    <t>début</t>
  </si>
  <si>
    <t>fin période</t>
  </si>
  <si>
    <t>tâche</t>
  </si>
  <si>
    <t>Fiches d'aide au calcul des ETP</t>
  </si>
  <si>
    <t>54 fiches disponibles</t>
  </si>
  <si>
    <t>profession :</t>
  </si>
  <si>
    <t>Nombre de salariés :</t>
  </si>
  <si>
    <t>Nom :</t>
  </si>
  <si>
    <t>Dépenses liées à une demande adressée au fonds d'investissement</t>
  </si>
  <si>
    <t>Recettes issues des conventions pour frais spécifiques et autres recettes plubliques (hors Fonds d'investissement)</t>
  </si>
  <si>
    <t>Nombre de mois</t>
  </si>
  <si>
    <t>Données prestataire</t>
  </si>
  <si>
    <t>Différentiel prestataire/ONE</t>
  </si>
  <si>
    <t>Frais de personnel</t>
  </si>
  <si>
    <t>Frais de fonctionnement sans recettes/dépenses fonds d'investissement</t>
  </si>
  <si>
    <t>Solde dépenses/recettes fonds d'investissement</t>
  </si>
  <si>
    <t>Montant total</t>
  </si>
  <si>
    <t>Montant par unité de prestation</t>
  </si>
  <si>
    <t>Montants renseignés</t>
  </si>
  <si>
    <t>Montants renseignés par unité de prestation</t>
  </si>
  <si>
    <t>Bénéfice/perte</t>
  </si>
  <si>
    <t>Valeur du point</t>
  </si>
  <si>
    <t>Primes et suppléments pour l'année de recensement (et part patronale y liés)</t>
  </si>
  <si>
    <t>Prévues par la loi ou des conventions hors protection des données</t>
  </si>
  <si>
    <t>Sous-total considéré pour la fixation du tarif</t>
  </si>
  <si>
    <t>Sous-total considéré pour la fixation du tarif et solde du fonds d'investissement</t>
  </si>
  <si>
    <t>Sous-traitance administration (dont sous-traitance consultance, analyse, conception et développement)</t>
  </si>
  <si>
    <t>Déduction congé de paternité</t>
  </si>
  <si>
    <t>Montant prime</t>
  </si>
  <si>
    <t>Taux mutualités des employeurs</t>
  </si>
  <si>
    <t>Taux accident du travail</t>
  </si>
  <si>
    <t>Assurance maladie</t>
  </si>
  <si>
    <t>Assurance pension</t>
  </si>
  <si>
    <t>Majoration pour prestation en espèce</t>
  </si>
  <si>
    <t>Santé au travail</t>
  </si>
  <si>
    <t>Accident au travail</t>
  </si>
  <si>
    <t>Classe 1</t>
  </si>
  <si>
    <t>Classe 2</t>
  </si>
  <si>
    <t>Classe 3</t>
  </si>
  <si>
    <t>Classe 4</t>
  </si>
  <si>
    <t>Classe 5</t>
  </si>
  <si>
    <t>Mutualité</t>
  </si>
  <si>
    <t>Coût salaire annuel</t>
  </si>
  <si>
    <t>Coût salaire annuel avant remboursements</t>
  </si>
  <si>
    <t>C2</t>
  </si>
  <si>
    <t>C3</t>
  </si>
  <si>
    <t>Excédents / pertes</t>
  </si>
  <si>
    <t>Montants à rembourser</t>
  </si>
  <si>
    <t>Encadrement (vérification des normes)</t>
  </si>
  <si>
    <t>Overhead (sauf dispositions légales)</t>
  </si>
  <si>
    <t>Dispositions légales</t>
  </si>
  <si>
    <t>Indice moyen sur l'année</t>
  </si>
  <si>
    <t>Excédents à rembourser</t>
  </si>
  <si>
    <t>Plafond excédent</t>
  </si>
  <si>
    <t>Nombre d'ETP total</t>
  </si>
  <si>
    <t>Besoin en ETP corrigé au départ de l'efficience</t>
  </si>
  <si>
    <t>% ETP qualifié au départ du besoin en ETP corrigé</t>
  </si>
  <si>
    <t>Diviseur recalculé à partir de l'efficience (pour tarif)</t>
  </si>
  <si>
    <t>équiv. tarif de référence</t>
  </si>
  <si>
    <r>
      <rPr>
        <b/>
        <sz val="11"/>
        <color theme="1"/>
        <rFont val="Calibri"/>
        <family val="2"/>
        <scheme val="minor"/>
      </rPr>
      <t>60% Bachelor et plus</t>
    </r>
    <r>
      <rPr>
        <sz val="11"/>
        <color theme="1"/>
        <rFont val="Calibri"/>
        <family val="2"/>
        <scheme val="minor"/>
      </rPr>
      <t xml:space="preserve"> (psycho, éduc., pédag., santé, sc. Sociales)</t>
    </r>
  </si>
  <si>
    <r>
      <rPr>
        <b/>
        <sz val="11"/>
        <color theme="1"/>
        <rFont val="Calibri"/>
        <family val="2"/>
        <scheme val="minor"/>
      </rPr>
      <t xml:space="preserve">60% Bachelor et plus </t>
    </r>
    <r>
      <rPr>
        <sz val="11"/>
        <color theme="1"/>
        <rFont val="Calibri"/>
        <family val="2"/>
        <scheme val="minor"/>
      </rPr>
      <t>(psycho, éduc., pédag., santé, sc. Sociales)</t>
    </r>
  </si>
  <si>
    <r>
      <rPr>
        <b/>
        <sz val="11"/>
        <color theme="1"/>
        <rFont val="Calibri"/>
        <family val="2"/>
        <scheme val="minor"/>
      </rPr>
      <t>70% Bachelor et plus</t>
    </r>
    <r>
      <rPr>
        <sz val="11"/>
        <color theme="1"/>
        <rFont val="Calibri"/>
        <family val="2"/>
        <scheme val="minor"/>
      </rPr>
      <t xml:space="preserve"> (psycho, éduc., pédag., santé, sc. Sociales)</t>
    </r>
  </si>
  <si>
    <t>Recettes liées à l'encadrement</t>
  </si>
  <si>
    <t>Recettes liées à l'administration, la logistique, la direction ou en lien avec une loi ou un convention</t>
  </si>
  <si>
    <t>Petit groupe</t>
  </si>
  <si>
    <t>Déduction 2 jours de congé extraordinaire (répartis sur 2 ans)</t>
  </si>
  <si>
    <t>Déduction réduction de la flexibilité</t>
  </si>
  <si>
    <t>Déduction dépassement de la durée de travail semi-nette annuelle</t>
  </si>
  <si>
    <t>Déduction abolition de la limitation de la majoration aux seules 4 premières heures de travail</t>
  </si>
  <si>
    <t>Composition des groupes - places agréées</t>
  </si>
  <si>
    <t>Dénomination du groupe</t>
  </si>
  <si>
    <t>Jour d'ouverture</t>
  </si>
  <si>
    <t>Composition des groupes - encadrement en ETP</t>
  </si>
  <si>
    <t>Dénomination de l'antenne</t>
  </si>
  <si>
    <t>Ortho/Psycho</t>
  </si>
  <si>
    <t>Adresse du groupe 1</t>
  </si>
  <si>
    <t>Adresse du groupe 2</t>
  </si>
  <si>
    <t>Adresse du groupe 3</t>
  </si>
  <si>
    <t>Adresse du groupe 4</t>
  </si>
  <si>
    <t>Adresse du groupe 5</t>
  </si>
  <si>
    <t>Adresse du groupe 6</t>
  </si>
  <si>
    <t>Adresse du groupe 7</t>
  </si>
  <si>
    <t>Adresse du groupe 8</t>
  </si>
  <si>
    <t>Adresse du groupe 9</t>
  </si>
  <si>
    <t>Adresse du groupe 10</t>
  </si>
  <si>
    <t>Adresse du groupe 11</t>
  </si>
  <si>
    <t>Adresse du groupe 12</t>
  </si>
  <si>
    <t>Adresse du groupe 13</t>
  </si>
  <si>
    <t>Adresse du groupe 14</t>
  </si>
  <si>
    <t>Adresse du groupe 15</t>
  </si>
  <si>
    <t>Diviseur pondéré</t>
  </si>
  <si>
    <t xml:space="preserve">Total </t>
  </si>
  <si>
    <t>Coefficience applicable</t>
  </si>
  <si>
    <t>de l'Enfance et de la Jeunesse</t>
  </si>
  <si>
    <t>Pour l'organisme de gestion,</t>
  </si>
  <si>
    <t>Pour le Ministre de l'Education nationale,</t>
  </si>
  <si>
    <r>
      <t xml:space="preserve">Selon l’article 16 alinéa 6 du règlement grand-ducal modifié du 17 août 2011 le critère de compter au moins un psychothérapeute parmis l'effectif en cas d'accueil psychothérapeutique de jour et/ou de nuit est respecté :   </t>
    </r>
    <r>
      <rPr>
        <b/>
        <sz val="12"/>
        <color rgb="FF00B050"/>
        <rFont val="Calibri"/>
        <family val="2"/>
        <scheme val="minor"/>
      </rPr>
      <t xml:space="preserve"> </t>
    </r>
  </si>
  <si>
    <r>
      <t xml:space="preserve">Selon l’article 16 du règlement grand-ducal modifié du 17 août 2011 les critères de la qualification professionnelle des agents d’encadrement sont respectés :   </t>
    </r>
    <r>
      <rPr>
        <b/>
        <sz val="12"/>
        <color rgb="FF00B050"/>
        <rFont val="Calibri"/>
        <family val="2"/>
        <scheme val="minor"/>
      </rPr>
      <t xml:space="preserve"> </t>
    </r>
  </si>
  <si>
    <t xml:space="preserve">Selon l’article 14.b du règlement grand-ducal modifié du 17 août 2011 concernant toutes les formules de l’accueil socio-éducatif en institution de jour et de nuit (non-applicable pour l'accueil base/ortho), le nombre minimal d’agents d’encadrement peut être diminué de 10% pour une période ne pouvant dépasser 20 jours consécutifs. Sur l’année entière cette diminution de la norme minimale d’encadrement ne peut être appliquée pour plus de 80 journées. Article 14.b est respecté :  </t>
  </si>
  <si>
    <t xml:space="preserve">Selon l’article 14.a du règlement grand-ducal modifié du 17 août 2011 la norme minimale d’agents d’encadrement est respectée :   </t>
  </si>
  <si>
    <t>En cas de non réussite du test de plausibilité, le MENJE reviendra vers le gestionnaire afin de l'informer du montant à rembourser.</t>
  </si>
  <si>
    <t>Nombre d'agents à diminuer X 0,22</t>
  </si>
  <si>
    <t>X 10% =</t>
  </si>
  <si>
    <t>Nombre minimale d'agents d'encadrement =</t>
  </si>
  <si>
    <t xml:space="preserve">80/365 = </t>
  </si>
  <si>
    <t>Selon l’art.14 point b alinéa 3 du règlement grand-ducal du 17 août 2011 le nombre minimal d’agents d’encadrement peut être diminué de 10 % pour une période maximale de 80 journées sur l’année entière.</t>
  </si>
  <si>
    <t xml:space="preserve">Nombre de psychothérapeutes = </t>
  </si>
  <si>
    <t>Selon l'article 16 alinéa 6,  l'effectif doit compter au moins un psychothérapeute en cas d 'accueil psychothérapeutoque de jour et/ou de nuit.</t>
  </si>
  <si>
    <t>Nombre total personnel art.14 a</t>
  </si>
  <si>
    <t>Personnel non-qualifié</t>
  </si>
  <si>
    <t xml:space="preserve">Personnel qualifié art.15 alinéa 2 </t>
  </si>
  <si>
    <t>Personnel qualifié art.15 alinéa 1 (postsec. exclus)</t>
  </si>
  <si>
    <t xml:space="preserve">personnel postsecondaire art.16 </t>
  </si>
  <si>
    <t>Ausc</t>
  </si>
  <si>
    <t>0-3</t>
  </si>
  <si>
    <t>Psychothérapeutique Jour</t>
  </si>
  <si>
    <t>Psychothérapeutique</t>
  </si>
  <si>
    <t>Orthopédagogique Jour</t>
  </si>
  <si>
    <t>Orthopédagogique J/N</t>
  </si>
  <si>
    <t>Base J/N</t>
  </si>
  <si>
    <t>Personnel qualifié art.15 alinéa 1 (postsec. exlcus)</t>
  </si>
  <si>
    <t>Effectifs du personnel d'encadrement selon le règlement grand-ducal du 17 août 2011:</t>
  </si>
  <si>
    <r>
      <rPr>
        <b/>
        <sz val="12"/>
        <color theme="1"/>
        <rFont val="Calibri"/>
        <family val="2"/>
        <scheme val="minor"/>
      </rPr>
      <t>= ETP</t>
    </r>
    <r>
      <rPr>
        <sz val="11"/>
        <color theme="1"/>
        <rFont val="Calibri"/>
        <family val="2"/>
        <scheme val="minor"/>
      </rPr>
      <t xml:space="preserve"> (article 15 alinéa 1)</t>
    </r>
  </si>
  <si>
    <r>
      <rPr>
        <b/>
        <sz val="11"/>
        <color theme="1"/>
        <rFont val="Calibri"/>
        <family val="2"/>
        <scheme val="minor"/>
      </rPr>
      <t>moins</t>
    </r>
    <r>
      <rPr>
        <sz val="11"/>
        <color theme="1"/>
        <rFont val="Calibri"/>
        <family val="2"/>
        <scheme val="minor"/>
      </rPr>
      <t xml:space="preserve"> (-) quali. profes. de type postsecondaire</t>
    </r>
  </si>
  <si>
    <r>
      <rPr>
        <b/>
        <sz val="11"/>
        <color theme="1"/>
        <rFont val="Calibri"/>
        <family val="2"/>
        <scheme val="minor"/>
      </rPr>
      <t>moins</t>
    </r>
    <r>
      <rPr>
        <sz val="11"/>
        <color theme="1"/>
        <rFont val="Calibri"/>
        <family val="2"/>
        <scheme val="minor"/>
      </rPr>
      <t xml:space="preserve"> (-) Art. 15 al. 2</t>
    </r>
  </si>
  <si>
    <t>Nombre min. d'agents d'encadrement qualifiés</t>
  </si>
  <si>
    <t>ETP qualifications professionnelles de type postsecondaire.</t>
  </si>
  <si>
    <t>(80 % ETP qualifié)</t>
  </si>
  <si>
    <t>40 % de</t>
  </si>
  <si>
    <t xml:space="preserve"> ETP détenteur de certificats énoncés à l'alinéa 2 de l'article 15.</t>
  </si>
  <si>
    <t xml:space="preserve">Maximum 20 % de </t>
  </si>
  <si>
    <t>ETP qualifié selon l'article 15.</t>
  </si>
  <si>
    <t>(nbre d'agents en accueil urgent en situation de crise psychosociale aiguïe) - 20 %  (ETP non-qualifié) =</t>
  </si>
  <si>
    <t>80 % au moins du total des heures d'encadrement doit être assuré par des personnes répondant de qualification professionnelle à l'article 15:</t>
  </si>
  <si>
    <t>Personnel qualifié :</t>
  </si>
  <si>
    <t>heures/semaine</t>
  </si>
  <si>
    <t>Correspondant à ( Valeur X 40h)</t>
  </si>
  <si>
    <t>ETP non-qualifié</t>
  </si>
  <si>
    <t>20 % de (postes à plein temps)</t>
  </si>
  <si>
    <t>Personnel non-qualifié:</t>
  </si>
  <si>
    <t>2. Personnel qualifié et non-qualifié au sens de l'article 16:</t>
  </si>
  <si>
    <t>postes à plein temps</t>
  </si>
  <si>
    <t>Pour l’accueil  urgent en situation de crise psychosociale aiguïe, le total du nombre minimal d’agents d’encadrement requis selon (l’art. 14. a) est de :</t>
  </si>
  <si>
    <t>Pour l'accueil urgent en situation de crise psychosociale aiguïe, le total du nombre minimal d'agents d'encadrement en régime nuit veillante est :</t>
  </si>
  <si>
    <t>Pour l'accueil urgent en situation de crise psychosociale aiguïe, le total du nombre minimal d'agents d'encadrement en régime nuit dormante est :</t>
  </si>
  <si>
    <t>0,22 X (nombre d'usagers) =</t>
  </si>
  <si>
    <t>En régime nuit veillante : 0,22 poste à temps plein par usager</t>
  </si>
  <si>
    <t>0,11 X (nombre d'usagers) =</t>
  </si>
  <si>
    <t>En régime nuit dormante : 0,11 poste à temps plein par usager</t>
  </si>
  <si>
    <t>- entre 22:00 et 6:00 heures:</t>
  </si>
  <si>
    <t>0,90 X (nombre d'usager) =</t>
  </si>
  <si>
    <t xml:space="preserve">- entre 6:00 et 22:00 heures : 0,90 poste à temps plein par usager </t>
  </si>
  <si>
    <t>1. Pour l'accueil urgent en situation de crise psychosociale aiguïe, le nombre minimal d'agents d'encadrement est déterminé comme suit:</t>
  </si>
  <si>
    <t>(nbre d'agents en accueil de moins de trois ans) - 20 % (ETP non-qualifié) =</t>
  </si>
  <si>
    <t>Pour l’accueil d'enfants de moins de trois ans, le total du nombre minimal d’agents d’encadrement requis selon (l’art. 14. a) est de :</t>
  </si>
  <si>
    <t>1,17 X (nombre d'usager) =</t>
  </si>
  <si>
    <t xml:space="preserve">-  1,17 poste à temps plein par usager </t>
  </si>
  <si>
    <t>1. Pour l'accueil d'enfants de moins de trois ans, le nombre minimal d'agents d'encadrement est déterminé comme suit:</t>
  </si>
  <si>
    <t>(nbre d'agents en accueil psychothérapeutique) - 20 % (ETP non-qualifié) =</t>
  </si>
  <si>
    <t>Pour l’accueil psychothérapeutique de jour, le total du nombre minimal d’agents d’encadrement requis selon (l’art. 14. a) est de :</t>
  </si>
  <si>
    <t>0,47 X (nombre d'usager) =</t>
  </si>
  <si>
    <t xml:space="preserve">- 0,47 poste à temps plein par usager </t>
  </si>
  <si>
    <t>1. Pour l'accueil psychothérapeutique de jour, le nombre minimal d'agents d'encadrement est déterminé comme suit:</t>
  </si>
  <si>
    <t>(nbre d'agents en accueil psychothérapeutique de jour et de nuit ) - 20 % (ETP non-qualifié) =</t>
  </si>
  <si>
    <t>Pour l’accueil psychothérapeutique, le total du nombre minimal d’agents d’encadrement requis selon (l’art. 14. a) est de :</t>
  </si>
  <si>
    <t>1. Pour l'accueil psychothérapeutique J/N, le nombre minimal d'agents d'encadrement est déterminé comme suit:</t>
  </si>
  <si>
    <t>30 % de</t>
  </si>
  <si>
    <t>(nbre d'agents en accueil orthopédagogique) - 20 % (ETP non-qualifié) =</t>
  </si>
  <si>
    <t>80 % au moins du total des heures d'encadrement doit être assuré par des personnes répondant aux normes de qualification professionnelle à l'article 15:</t>
  </si>
  <si>
    <t>Pour l’accueil orthopédagogique de jour, le total du nombre minimal d’agents d’encadrement requis selon (l’art. 14. a) est de :</t>
  </si>
  <si>
    <t>0,24 X (nombre d'usager) =</t>
  </si>
  <si>
    <t xml:space="preserve">- 0,24 poste à temps plein par usager </t>
  </si>
  <si>
    <t>1. Pour l'accueil orthopédagogique de jour, le nombre minimal d'agents d'encadrement est déterminé comme suit:</t>
  </si>
  <si>
    <t>Pour l’accueil orthopédagogique, le total du nombre minimal d’agents d’encadrement requis selon (l’art. 14. a) est de :</t>
  </si>
  <si>
    <t>Pour l'accueil orthopédagogique, le total du nombre minimal d'agents d'encadrement en régime nuit veillante est :</t>
  </si>
  <si>
    <t>Pour l'accueil orthopédagogique, le total du nombre minimal d'agents d'encadrement en régime nuit dormante est :</t>
  </si>
  <si>
    <t>0,64 X (nombre d'usager) =</t>
  </si>
  <si>
    <t xml:space="preserve">- entre 6:00 et 22:00 heures : 0,64 poste à temps plein par usager </t>
  </si>
  <si>
    <t>1. Pour l'accueil orthopédagogique de jour et de nuit, le nombre minimal d'agents d'encadrement est déterminé comme suit:</t>
  </si>
  <si>
    <r>
      <rPr>
        <b/>
        <sz val="12"/>
        <rFont val="Calibri"/>
        <family val="2"/>
        <scheme val="minor"/>
      </rPr>
      <t>= ETP</t>
    </r>
    <r>
      <rPr>
        <sz val="11"/>
        <rFont val="Calibri"/>
        <family val="2"/>
        <scheme val="minor"/>
      </rPr>
      <t xml:space="preserve"> (article 15 alinéa 1)</t>
    </r>
  </si>
  <si>
    <r>
      <rPr>
        <b/>
        <sz val="11"/>
        <rFont val="Calibri"/>
        <family val="2"/>
        <scheme val="minor"/>
      </rPr>
      <t>moins</t>
    </r>
    <r>
      <rPr>
        <sz val="11"/>
        <rFont val="Calibri"/>
        <family val="2"/>
        <scheme val="minor"/>
      </rPr>
      <t xml:space="preserve"> (-) quali. profes. de type postsecondaire</t>
    </r>
  </si>
  <si>
    <r>
      <rPr>
        <b/>
        <sz val="11"/>
        <rFont val="Calibri"/>
        <family val="2"/>
        <scheme val="minor"/>
      </rPr>
      <t>moins</t>
    </r>
    <r>
      <rPr>
        <sz val="11"/>
        <rFont val="Calibri"/>
        <family val="2"/>
        <scheme val="minor"/>
      </rPr>
      <t xml:space="preserve"> (-) Art. 15 al. 2</t>
    </r>
  </si>
  <si>
    <t>=</t>
  </si>
  <si>
    <t>23 % de</t>
  </si>
  <si>
    <t>(nbre d'agents en accueil de base) - 20 % (ETP non-qualifié) =</t>
  </si>
  <si>
    <t>Pour l’accueil de base, le total du nombre minimal d’agents d’encadrement requis selon (l’art. 14. a) est de :</t>
  </si>
  <si>
    <t>Pour l'accueil de base, le total du nombre minimal d'agents d'encadrement en régime nuit veillante est :</t>
  </si>
  <si>
    <t>Pour l'accueil de base, le total du nombre minimal d'agents d'encadrement en régime nuit dormante est :</t>
  </si>
  <si>
    <t>0,54 X (nombre d'usager) =</t>
  </si>
  <si>
    <t xml:space="preserve">- entre 6:00 et 22:00 heures : 0,54 poste à temps plein par usager </t>
  </si>
  <si>
    <t>1. Pour l'accueil de base, le nombre minimal d'agents d'encadrement est déterminé comme suit :</t>
  </si>
  <si>
    <t>Nombre d'usagers</t>
  </si>
  <si>
    <t>Orthopé. Jour</t>
  </si>
  <si>
    <t>Psychothérap.</t>
  </si>
  <si>
    <t>Orthopé.</t>
  </si>
  <si>
    <t>Base</t>
  </si>
  <si>
    <t>FF</t>
  </si>
  <si>
    <t>Type d'actvité:</t>
  </si>
  <si>
    <t>Nom du gestionnaire:</t>
  </si>
  <si>
    <t xml:space="preserve">Selon l’annexe F de la Convention cadre journalier 2021, les critères de la qualification professionnelle des agents d’encadrement sont respectés : </t>
  </si>
  <si>
    <t xml:space="preserve">Selon l’annexe F de la Convention cadre journalier 2021, la norme minimale d’agents d’encadrement est respectée :   </t>
  </si>
  <si>
    <t>personnel postsecondaire art.16 (univ. inclus)</t>
  </si>
  <si>
    <t>Personnel qual. Universitaire</t>
  </si>
  <si>
    <t>N/A</t>
  </si>
  <si>
    <t>Orthopédagogique</t>
  </si>
  <si>
    <t>dont Personnel qual. Universitaire</t>
  </si>
  <si>
    <t>Récapitulatif</t>
  </si>
  <si>
    <t>Nombre min. d'agents d'encadrement</t>
  </si>
  <si>
    <t>Le restant doit être presté par du personnel qualifié au sens de l'article 15 alinéa 1 (en dehors des qualifications de type postsecondaire).</t>
  </si>
  <si>
    <t>18,4 % de</t>
  </si>
  <si>
    <t>18,4 % au minimum du personnel d’encadrement doivent faire valoir des qualifications professionnelles de type postsecondaire :</t>
  </si>
  <si>
    <t xml:space="preserve">Maximum 16 % de </t>
  </si>
  <si>
    <t>-   attributions la formation professionnelle.</t>
  </si>
  <si>
    <t xml:space="preserve">-   domaine socio-éducatif reconnue par le Ministre ayant dans ses </t>
  </si>
  <si>
    <t>-   secondaire, dont condition 100 heures de formation continue dans le</t>
  </si>
  <si>
    <t xml:space="preserve">-   personne ayant terminé avec succès 5 années d’enseignement </t>
  </si>
  <si>
    <t xml:space="preserve">-   CATP, diplôme d’aptitude professionnelle, diplôme de technicien et </t>
  </si>
  <si>
    <t>-   aide sociofamiliale</t>
  </si>
  <si>
    <t>-   auxiliaire économe et auxiliaire de vie</t>
  </si>
  <si>
    <t>16 % au maximum du personnel d’encadrement doivent être détenteurs de certificats énoncés à l’alinéa 2 de l’article 15, à savoir :</t>
  </si>
  <si>
    <t>2. Personnel qualifié et non-qualifié au sens de l'annexe F:</t>
  </si>
  <si>
    <t>Pour l’accueil  petit groupe, le total du nombre minimal d’agents d’encadrement requis selon l'annexe F est de :</t>
  </si>
  <si>
    <t>Accueil en petit groupe</t>
  </si>
  <si>
    <t>32 % de</t>
  </si>
  <si>
    <t>32 % au minimum du personnel d’encadrement doivent faire valoir des qualifications professionnelles de type postsecondaire :</t>
  </si>
  <si>
    <t>Pour l’accueil  urgent en situation de crise psychosociale aiguïe, le total du nombre minimal d’agents d’encadrement requis selon l'annexe F est de :</t>
  </si>
  <si>
    <t>1,0304 X (nombre d'usager) =</t>
  </si>
  <si>
    <t xml:space="preserve">-  1,0304 poste à temps plein par usager </t>
  </si>
  <si>
    <t>Accueil urgent en situation de crise psychosociale aiguïe</t>
  </si>
  <si>
    <t>Pour l’accueil d'enfants de moins de trois ans, le total du nombre minimal d’agents d’encadrement requis selon l'annexe F est de :</t>
  </si>
  <si>
    <t>1,1936 X (nombre d'usager) =</t>
  </si>
  <si>
    <t xml:space="preserve">-  1,1936 poste à temps plein par usager </t>
  </si>
  <si>
    <t>Accueil d'enfants de moins de trois ans</t>
  </si>
  <si>
    <t>Pour l’accueil psychothérapeutique de jour et de nuit, le total du nombre minimal d’agents d’encadrement requis selon l'annexe F est de :</t>
  </si>
  <si>
    <t>1,22 X (nombre d'usager) =</t>
  </si>
  <si>
    <t>1,22 ETP par enfant</t>
  </si>
  <si>
    <t>Accueil psychothérapeutique de jour et de nuit</t>
  </si>
  <si>
    <r>
      <rPr>
        <b/>
        <sz val="11"/>
        <rFont val="Calibri"/>
        <family val="2"/>
        <scheme val="minor"/>
      </rPr>
      <t>dont</t>
    </r>
    <r>
      <rPr>
        <sz val="11"/>
        <rFont val="Calibri"/>
        <family val="2"/>
        <scheme val="minor"/>
      </rPr>
      <t xml:space="preserve"> quali. Prof. de type universitaire</t>
    </r>
  </si>
  <si>
    <t>ETP qualifications professionnelles de type universitaire</t>
  </si>
  <si>
    <t>(ETP qualifiés)</t>
  </si>
  <si>
    <t>3 % de</t>
  </si>
  <si>
    <t>3 % au moins des heures d’encadrement prestées par du personnel qualifié doit être assuré par des personnes faisant valoir une qualification universitaire :</t>
  </si>
  <si>
    <t>24 % de</t>
  </si>
  <si>
    <t>24 % au minimum du personnel d’encadrement doivent faire valoir des qualifications professionnelles de type postsecondaire :</t>
  </si>
  <si>
    <t>Pour l’accueil orthopédagogique, le total du nombre minimal d’agents d’encadrement requis selon l'annexe F est de :</t>
  </si>
  <si>
    <t>0,8263 X (nombre d'usager) =</t>
  </si>
  <si>
    <t xml:space="preserve">-  0,8263 poste à temps plein par usager </t>
  </si>
  <si>
    <t>Accueil orthopédagogique J/N</t>
  </si>
  <si>
    <t>18,40 % de</t>
  </si>
  <si>
    <t>18,40 % au minimum du personnel d’encadrement doivent faire valoir des qualifications professionnelles de type postsecondaire :</t>
  </si>
  <si>
    <t>postes à plein temps.</t>
  </si>
  <si>
    <t>Pour l'accueil de base, le total du nombre minimal d'agents d'encadrement requis selon l'annexe F est de:</t>
  </si>
  <si>
    <t>0,7345 X (nombre d'usagers) =</t>
  </si>
  <si>
    <t>- 0,7345 ETP par enfant</t>
  </si>
  <si>
    <t>Accueil de base</t>
  </si>
  <si>
    <t>petit groupe</t>
  </si>
  <si>
    <t>psycho. Jour</t>
  </si>
  <si>
    <t>Orthopéd.</t>
  </si>
  <si>
    <t>Nombre de forfaits</t>
  </si>
  <si>
    <t>FF déplacements</t>
  </si>
  <si>
    <t>Forfait 11A</t>
  </si>
  <si>
    <t>Forfait 9.1</t>
  </si>
  <si>
    <t>Forfait 8.3</t>
  </si>
  <si>
    <t>Forfait 8.2</t>
  </si>
  <si>
    <t>Non</t>
  </si>
  <si>
    <t>Forfait 8.1</t>
  </si>
  <si>
    <t>Oui</t>
  </si>
  <si>
    <t>Détails:</t>
  </si>
  <si>
    <t>de l'Enfance et de la Jeunesse,</t>
  </si>
  <si>
    <t>Seuil:</t>
  </si>
  <si>
    <t>non-qual</t>
  </si>
  <si>
    <t>qual</t>
  </si>
  <si>
    <t>bac</t>
  </si>
  <si>
    <t>---&gt; Utiliser le filtre sur la colonne A en décochant "Hide" dans la liste pour actualiser le worksheet</t>
  </si>
  <si>
    <t>OK</t>
  </si>
  <si>
    <t>pièces agréments manquent+ diff nombre forfaits+ subd frais de fonctionnement</t>
  </si>
  <si>
    <t xml:space="preserve">subd frais de fonctionnement </t>
  </si>
  <si>
    <t>pièces agréments manquent+ diff nombre forfaits</t>
  </si>
  <si>
    <t>pièces agréments manquent + subd. Frais de fonctionnement</t>
  </si>
  <si>
    <t>pièces agréments manquent</t>
  </si>
  <si>
    <t>Heures prestées</t>
  </si>
  <si>
    <t>Montant par heure prestée</t>
  </si>
  <si>
    <t>Montant</t>
  </si>
  <si>
    <t>Frais courants de gestion et d'entretiens liés à la prise en charge du bénéficiaire</t>
  </si>
  <si>
    <t>non qualifiées</t>
  </si>
  <si>
    <t>master</t>
  </si>
  <si>
    <t>qualifiés</t>
  </si>
  <si>
    <t>bac+ (non compris master)</t>
  </si>
  <si>
    <t>max 10 % supérieur à la norme</t>
  </si>
  <si>
    <t>%</t>
  </si>
  <si>
    <t>Plafond qualification</t>
  </si>
  <si>
    <t>RTT*82,5%</t>
  </si>
  <si>
    <t>Heures prestées maximales</t>
  </si>
  <si>
    <t>RTT*67,5%</t>
  </si>
  <si>
    <t>Heures prestées minimums</t>
  </si>
  <si>
    <t>MONTANT</t>
  </si>
  <si>
    <t>Carrière</t>
  </si>
  <si>
    <t>Dépenses du personnel directement liées à l'encadrement</t>
  </si>
  <si>
    <t>Réduction frais de formation</t>
  </si>
  <si>
    <t xml:space="preserve">Dépenses liées à l'adm., log.,dir. </t>
  </si>
  <si>
    <t>Travailleur désigné et délégation personnel</t>
  </si>
  <si>
    <t>Personnel de direction</t>
  </si>
  <si>
    <t>Personnel administratif et logistique ind lié à l'activité</t>
  </si>
  <si>
    <t>Personnel log. Direct liés à l'activité</t>
  </si>
  <si>
    <t>Montant par ETP encadrement</t>
  </si>
  <si>
    <t>Dépenses de personnel et frais courants de gestion et d'entretien non liés à la prise en charge du bénéficiaire</t>
  </si>
  <si>
    <t>=nbr ETP encadrement*RTT 2021*75%</t>
  </si>
  <si>
    <t>Diviseur par heures (75% RTT)</t>
  </si>
  <si>
    <t>ETP encadrement</t>
  </si>
  <si>
    <t>Ambulatoire</t>
  </si>
  <si>
    <t>Norme de qualification</t>
  </si>
  <si>
    <t>en heures</t>
  </si>
  <si>
    <t>Résultat (Bénéfice/Perte)</t>
  </si>
  <si>
    <t>Recettes ONE (données ONE)</t>
  </si>
  <si>
    <t>%heures facturées/RTT réalisé par Gestionnaire</t>
  </si>
  <si>
    <t>%heures facturées/RTT</t>
  </si>
  <si>
    <t>Nombre d'heures/ETP encadrement</t>
  </si>
  <si>
    <t>coût par heure</t>
  </si>
  <si>
    <t>Coût du service (FP &amp; FF)</t>
  </si>
  <si>
    <t xml:space="preserve">TOTAL </t>
  </si>
  <si>
    <t>VAR/TOTAL</t>
  </si>
  <si>
    <t>Coût horaire (FF/nbr forfait)</t>
  </si>
  <si>
    <t>Dépenses liées à l'encadrement</t>
  </si>
  <si>
    <t>Frais de Fonctionnement</t>
  </si>
  <si>
    <t>TOTAL PERSONNEL</t>
  </si>
  <si>
    <t>Coût horaire</t>
  </si>
  <si>
    <t xml:space="preserve">Montant </t>
  </si>
  <si>
    <t xml:space="preserve">  </t>
  </si>
  <si>
    <t>Différence</t>
  </si>
  <si>
    <t xml:space="preserve">ONE </t>
  </si>
  <si>
    <t>Gestionnaire</t>
  </si>
  <si>
    <t>Fränk Eiffes</t>
  </si>
  <si>
    <t>Attaché</t>
  </si>
  <si>
    <t>Calcul de la norme minimale d’agents d’encadrement selon l'annexe F de la Convention cadre journalier 2023</t>
  </si>
  <si>
    <t>Taux</t>
  </si>
  <si>
    <t>Rémun non périod</t>
  </si>
  <si>
    <t>Coeff</t>
  </si>
  <si>
    <t>Affectation</t>
  </si>
  <si>
    <t>Horaire</t>
  </si>
  <si>
    <t>Journalier</t>
  </si>
  <si>
    <t>Paramètres à mettre à jour</t>
  </si>
  <si>
    <t>Nb jours</t>
  </si>
  <si>
    <t>Année d'analyse</t>
  </si>
  <si>
    <t>Niveau qualification</t>
  </si>
  <si>
    <t>Service</t>
  </si>
  <si>
    <t>Activité</t>
  </si>
  <si>
    <t>Filtrer</t>
  </si>
  <si>
    <t>Nom</t>
  </si>
  <si>
    <t>Prénom</t>
  </si>
  <si>
    <t>Téléphone</t>
  </si>
  <si>
    <t>Mail</t>
  </si>
  <si>
    <t>Place agréées accueil jour et nuit</t>
  </si>
  <si>
    <t>Place agréées accueil de jour</t>
  </si>
  <si>
    <t>Remplir un fichier par activité</t>
  </si>
  <si>
    <t>Données gestionnaires</t>
  </si>
  <si>
    <t>Categorie</t>
  </si>
  <si>
    <t xml:space="preserve">Nb de forfaits
(en h hors déplacement)
acquittés par l'ONE </t>
  </si>
  <si>
    <t xml:space="preserve">Nb de forfaits déplacement
(en h)
acquittés par l'ONE </t>
  </si>
  <si>
    <t xml:space="preserve">Nb de forfaits 
(en h totale)
acquittés par l'ONE </t>
  </si>
  <si>
    <t xml:space="preserve">Recettes ONE
</t>
  </si>
  <si>
    <t>Total RTT</t>
  </si>
  <si>
    <t>Base/Ortho</t>
  </si>
  <si>
    <t>Efficience min</t>
  </si>
  <si>
    <t>Efficience max</t>
  </si>
  <si>
    <t>Efficience personnel encadrement</t>
  </si>
  <si>
    <t>Equivalent matrice</t>
  </si>
  <si>
    <t>Accueil 0-3 ans</t>
  </si>
  <si>
    <t>xxx</t>
  </si>
  <si>
    <t>Descriptif</t>
  </si>
  <si>
    <t>Nb de places agréées par jour (proposées &lt;&gt; libres)</t>
  </si>
  <si>
    <t>Nb de places agréées annuelles</t>
  </si>
  <si>
    <t>Nb moyen d'enfants</t>
  </si>
  <si>
    <t>Nb de journées acquittées par l'ONE</t>
  </si>
  <si>
    <t>Recettes - dont factures complémentaires éventuelles</t>
  </si>
  <si>
    <t>Type de personnel</t>
  </si>
  <si>
    <t>Personnel</t>
  </si>
  <si>
    <t>Travailleur désigné</t>
  </si>
  <si>
    <t>Délégation du personnel</t>
  </si>
  <si>
    <t>Personnel dédié au RGPD</t>
  </si>
  <si>
    <t>Type de personnel bis</t>
  </si>
  <si>
    <t>Prestation</t>
  </si>
  <si>
    <t>Nb heures théoriques</t>
  </si>
  <si>
    <t>Grade</t>
  </si>
  <si>
    <t>F3 - Relevé du personnel - Effectif (personnel + reclassé)</t>
  </si>
  <si>
    <t>F3 - Relevé du personnel - Spécifique (travailleur désigné, délégué du pers., RGPD)</t>
  </si>
  <si>
    <t>Maladies - Personnel d'encadrement</t>
  </si>
  <si>
    <t>Heures de maladie de courte durée (personnel d'encadrement uniquement)</t>
  </si>
  <si>
    <t>Ancienneté en nb d'années (au 31/12 ou date de sortie pour personnel sortant)</t>
  </si>
  <si>
    <t>ETP après déduction des h de maladie</t>
  </si>
  <si>
    <t>Formations et supervisions - Personnel d'encadrement</t>
  </si>
  <si>
    <t>Accouchement - Personnel d'encadrement</t>
  </si>
  <si>
    <t>Samedis/Dimanches</t>
  </si>
  <si>
    <t>Nb h/j</t>
  </si>
  <si>
    <t>Nb fériés</t>
  </si>
  <si>
    <t>Nb de congés legaux</t>
  </si>
  <si>
    <t>Heures CNS exprimées en ETP - Personnel d'encadrement</t>
  </si>
  <si>
    <t>Femmes allaitantes avec CP à temps plein</t>
  </si>
  <si>
    <t>Femmes allaitantes avec CP à mi-temps</t>
  </si>
  <si>
    <t>Pourcentage de femmes qui allaitent et prennent le CP à temps plein</t>
  </si>
  <si>
    <t>Pourcentage de femmes qui allaitent et prennent le CP à mi-temps</t>
  </si>
  <si>
    <t>Déduction jours fériés (conv. congé inclus)</t>
  </si>
  <si>
    <t>F4 - Heures de formations, maladies et accouchements - Calcul du RTT</t>
  </si>
  <si>
    <t>Autres fonctions : administration/logistique</t>
  </si>
  <si>
    <t>Autres fonctions : chargé de direction/direction générale</t>
  </si>
  <si>
    <t>Remboursement fonds d'investissement</t>
  </si>
  <si>
    <t>Type frais/recettes</t>
  </si>
  <si>
    <t>Frais/recettes</t>
  </si>
  <si>
    <t>Coût par prestation : sans dépenses et recettes d'investissement</t>
  </si>
  <si>
    <t>Coût par prestation : avec dépenses et recettes d'investissement</t>
  </si>
  <si>
    <t>&gt;0 = deficit, &lt;0 = profit</t>
  </si>
  <si>
    <r>
      <t xml:space="preserve">Administration (dont autres honoraires, honoraires comptable et d'audit, leasing informatique, matériel de bureau, machines), </t>
    </r>
    <r>
      <rPr>
        <b/>
        <sz val="12"/>
        <color rgb="FFFF0000"/>
        <rFont val="Calibri"/>
        <family val="2"/>
        <scheme val="minor"/>
      </rPr>
      <t>formations exclues.</t>
    </r>
  </si>
  <si>
    <t>Chargé de direction/direction générale</t>
  </si>
  <si>
    <t>Niveau qualification ministère</t>
  </si>
  <si>
    <t>Déduction FOCO</t>
  </si>
  <si>
    <t>Bachelor et plus (minimum)</t>
  </si>
  <si>
    <t>Baccalauréat</t>
  </si>
  <si>
    <t>Auxiliaire de vie et ASF (maximum)</t>
  </si>
  <si>
    <t>Autres qualifications (maximum)</t>
  </si>
  <si>
    <t>Libellés</t>
  </si>
  <si>
    <t>Test de plausibilité - FEDAS</t>
  </si>
  <si>
    <t>Respect volume ETP prévu par l'agrément</t>
  </si>
  <si>
    <t>Respect de l'agrément</t>
  </si>
  <si>
    <t>Conclusion sur nb d'ETP</t>
  </si>
  <si>
    <t>Libellés recettes</t>
  </si>
  <si>
    <t>Libellés dépenses</t>
  </si>
  <si>
    <t>Dont personnel d'encadrement</t>
  </si>
  <si>
    <t>Dont personnel logistique directement lié à l'activité</t>
  </si>
  <si>
    <t>Dont personnel administratif/logistique indirectement lié à l'activité</t>
  </si>
  <si>
    <t>Dont délégation du personnel et travailleurs désignés</t>
  </si>
  <si>
    <t>Dont personnel dédié à la protection des données</t>
  </si>
  <si>
    <t>Prestation 7 - Personnel uniquement</t>
  </si>
  <si>
    <t>Prestation 8.1 - Personnel uniquement</t>
  </si>
  <si>
    <t>Prestation 8.2 - Personnel uniquement</t>
  </si>
  <si>
    <t>Prestation 8.3 - Personnel uniquement</t>
  </si>
  <si>
    <t>Prestation 9.1 - Personnel uniquement</t>
  </si>
  <si>
    <t>Prestation 11 - Personnel uniquement</t>
  </si>
  <si>
    <t>Prestation base-ortho - Personnel uniquement</t>
  </si>
  <si>
    <t>Prestation psycho - Personnel uniquement</t>
  </si>
  <si>
    <t>Prestation AUSC - Personnel uniquement</t>
  </si>
  <si>
    <t>Prestation 0-3 ans - Personnel uniquement</t>
  </si>
  <si>
    <t>Prestation petit groupe - Personnel uniquement</t>
  </si>
  <si>
    <t>Ecart vient des 10% sur 80 jours qui ne sont pas pris en compte ici</t>
  </si>
  <si>
    <t>Calcul de la norme minimale d’agents d’encadrement selon l’article 14 du règlement grand-ducal modifié du 17 août 2011 concernant l’agrément à accorder aux gestionnaires d’activités pour enfants, jeunes adultes et familles en détresse</t>
  </si>
  <si>
    <t>Modifs</t>
  </si>
  <si>
    <t>Conclusion sur qualification personnel d'encadrement</t>
  </si>
  <si>
    <t>Nombre d'ETP qualifiés selon convention</t>
  </si>
  <si>
    <t>Uniquement les bachelors et +</t>
  </si>
  <si>
    <t>Equivalent carrière</t>
  </si>
  <si>
    <t>Frais et recettes à renseigner en positif</t>
  </si>
  <si>
    <t>Pas de ligne vide dans le tableau svp !</t>
  </si>
  <si>
    <t xml:space="preserve">-  1,39 poste à temps plein par usager </t>
  </si>
  <si>
    <t>1,39 X (nombre d'usager) =</t>
  </si>
  <si>
    <t>Besoin en ETP (Acceuil de jour)</t>
  </si>
  <si>
    <t>Conclusion sur nb d'ETP (Acceuil de jour)</t>
  </si>
  <si>
    <t>Prestation accueil de jour ortho - Personnel uniquement</t>
  </si>
  <si>
    <t>Prestation accueil de jour psycho - Personnel uniquement</t>
  </si>
  <si>
    <t>100% Bachelor et plus (psycho, éduc., pédag., santé, sc. Sociales)</t>
  </si>
  <si>
    <t>20% maximum de non qualifié (donc C1) et donc 80% minimum de qualifié</t>
  </si>
  <si>
    <t>Période de … à …</t>
  </si>
  <si>
    <t>Période de janvier 2024 à décembre 2024</t>
  </si>
  <si>
    <t>Service stationnaire</t>
  </si>
  <si>
    <t>Service ambulatoire</t>
  </si>
  <si>
    <t>Identifant</t>
  </si>
  <si>
    <t>Identifiant</t>
  </si>
  <si>
    <t>Déplacement 7</t>
  </si>
  <si>
    <t>Déplacement 8.1</t>
  </si>
  <si>
    <t>Dépacement 8.3</t>
  </si>
  <si>
    <t>Dépacement 9.1</t>
  </si>
  <si>
    <t>Dépacement 11A1</t>
  </si>
  <si>
    <t>Tarif</t>
  </si>
  <si>
    <t>Diviseur</t>
  </si>
  <si>
    <t/>
  </si>
  <si>
    <t>Dont chargé de direction/direction générale</t>
  </si>
  <si>
    <t>Coefficient applicable</t>
  </si>
  <si>
    <t>Bénéfice/perte avec considération du solde du fonds d'investissements</t>
  </si>
  <si>
    <t>Bénéfice/perte sans considération du solde du fonds d'investissements</t>
  </si>
  <si>
    <t>F6 - Bénéfice_perte</t>
  </si>
  <si>
    <t>F5 - Frais et recettes</t>
  </si>
  <si>
    <t>Stagiaire, apprenti, étudiant</t>
  </si>
  <si>
    <t>Dont stagiaire, apprenti, étudiant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</si>
</sst>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5">
    <numFmt numFmtId="44" formatCode="_-* #,##0.00\ &quot;€&quot;_-;\-* #,##0.00\ &quot;€&quot;_-;_-* &quot;-&quot;??\ &quot;€&quot;_-;_-@_-"/>
    <numFmt numFmtId="164" formatCode="[$-140C]General"/>
    <numFmt numFmtId="165" formatCode="&quot; &quot;#,##0.00&quot;    &quot;;&quot;-&quot;#,##0.00&quot;    &quot;;&quot; -&quot;#&quot;    &quot;;&quot; &quot;@&quot; &quot;"/>
    <numFmt numFmtId="166" formatCode="&quot; &quot;#,##0.00&quot; € &quot;;&quot;-&quot;#,##0.00&quot; € &quot;;&quot; -&quot;#&quot; € &quot;;&quot; &quot;@&quot; &quot;"/>
    <numFmt numFmtId="167" formatCode="[$-140C]0.00"/>
    <numFmt numFmtId="168" formatCode="#,##0.00&quot; €&quot;"/>
    <numFmt numFmtId="169" formatCode="#,##0.00000\ &quot;€&quot;"/>
    <numFmt numFmtId="170" formatCode="#,##0\ &quot;€&quot;"/>
    <numFmt numFmtId="171" formatCode="0.0000"/>
    <numFmt numFmtId="172" formatCode="#,##0.00\ &quot;€&quot;"/>
    <numFmt numFmtId="173" formatCode="[$-140C]d/m/yy"/>
    <numFmt numFmtId="174" formatCode="[$-140C]0"/>
    <numFmt numFmtId="175" formatCode="_(* #,##0.00_);_(* \(#,##0.00\);_(* &quot;-&quot;??_);_(@_)"/>
    <numFmt numFmtId="176" formatCode="_-* #,##0.00\ [$€-46E]_-;\-* #,##0.00\ [$€-46E]_-;_-* &quot;-&quot;??\ [$€-46E]_-;_-@_-"/>
    <numFmt numFmtId="177" formatCode="_-* #,##0.0000\ &quot;€&quot;_-;\-* #,##0.0000\ &quot;€&quot;_-;_-* &quot;-&quot;??\ &quot;€&quot;_-;_-@_-"/>
  </numFmts>
  <fonts count="62" x14ac:knownFonts="1">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font>
    <font>
      <sz val="10"/>
      <color rgb="FF000000"/>
      <name val="Arial"/>
      <family val="2"/>
    </font>
    <font>
      <sz val="11"/>
      <color theme="1"/>
      <name val="Arial"/>
      <family val="2"/>
    </font>
    <font>
      <sz val="8"/>
      <color rgb="FF000000"/>
      <name val="Calibri"/>
      <family val="2"/>
      <scheme val="minor"/>
    </font>
    <font>
      <b/>
      <sz val="12"/>
      <color rgb="FF000000"/>
      <name val="Calibri"/>
      <family val="2"/>
      <scheme val="minor"/>
    </font>
    <font>
      <b/>
      <sz val="12"/>
      <color theme="1"/>
      <name val="Calibri"/>
      <family val="2"/>
      <scheme val="minor"/>
    </font>
    <font>
      <sz val="11"/>
      <color rgb="FF000000"/>
      <name val="Calibri"/>
      <family val="2"/>
      <scheme val="minor"/>
    </font>
    <font>
      <b/>
      <sz val="16"/>
      <color theme="0"/>
      <name val="Calibri"/>
      <family val="2"/>
      <scheme val="minor"/>
    </font>
    <font>
      <b/>
      <sz val="12"/>
      <name val="Calibri"/>
      <family val="2"/>
      <scheme val="minor"/>
    </font>
    <font>
      <sz val="11"/>
      <name val="Calibri"/>
      <family val="2"/>
      <scheme val="minor"/>
    </font>
    <font>
      <b/>
      <sz val="11"/>
      <name val="Calibri"/>
      <family val="2"/>
      <scheme val="minor"/>
    </font>
    <font>
      <i/>
      <sz val="11"/>
      <color theme="1"/>
      <name val="Calibri"/>
      <family val="2"/>
      <scheme val="minor"/>
    </font>
    <font>
      <b/>
      <sz val="10"/>
      <color rgb="FF000000"/>
      <name val="Calibri"/>
      <family val="2"/>
      <scheme val="minor"/>
    </font>
    <font>
      <b/>
      <sz val="11"/>
      <color rgb="FF000000"/>
      <name val="Calibri"/>
      <family val="2"/>
      <scheme val="minor"/>
    </font>
    <font>
      <b/>
      <sz val="14"/>
      <color rgb="FF000000"/>
      <name val="Calibri"/>
      <family val="2"/>
      <scheme val="minor"/>
    </font>
    <font>
      <sz val="12"/>
      <color rgb="FF000000"/>
      <name val="Calibri"/>
      <family val="2"/>
      <scheme val="minor"/>
    </font>
    <font>
      <b/>
      <sz val="11"/>
      <color theme="0"/>
      <name val="Calibri"/>
      <family val="2"/>
      <scheme val="minor"/>
    </font>
    <font>
      <b/>
      <sz val="14"/>
      <color theme="1"/>
      <name val="Calibri"/>
      <family val="2"/>
      <scheme val="minor"/>
    </font>
    <font>
      <b/>
      <sz val="16"/>
      <color theme="1"/>
      <name val="Calibri"/>
      <family val="2"/>
      <scheme val="minor"/>
    </font>
    <font>
      <b/>
      <sz val="14"/>
      <color theme="0"/>
      <name val="Calibri"/>
      <family val="2"/>
      <scheme val="minor"/>
    </font>
    <font>
      <sz val="10"/>
      <color theme="1"/>
      <name val="Calibri"/>
      <family val="2"/>
      <scheme val="minor"/>
    </font>
    <font>
      <b/>
      <sz val="11"/>
      <color rgb="FFFF0000"/>
      <name val="Calibri"/>
      <family val="2"/>
      <scheme val="minor"/>
    </font>
    <font>
      <sz val="11"/>
      <color theme="0"/>
      <name val="Calibri"/>
      <family val="2"/>
      <scheme val="minor"/>
    </font>
    <font>
      <sz val="10"/>
      <color rgb="FF000000"/>
      <name val="Calibri"/>
      <family val="2"/>
      <scheme val="minor"/>
    </font>
    <font>
      <sz val="9"/>
      <color rgb="FF000000"/>
      <name val="Calibri"/>
      <family val="2"/>
      <scheme val="minor"/>
    </font>
    <font>
      <b/>
      <sz val="14"/>
      <color rgb="FFFF0000"/>
      <name val="Calibri"/>
      <family val="2"/>
      <scheme val="minor"/>
    </font>
    <font>
      <b/>
      <sz val="20"/>
      <color rgb="FF000000"/>
      <name val="Calibri"/>
      <family val="2"/>
    </font>
    <font>
      <b/>
      <sz val="11"/>
      <color rgb="FF000000"/>
      <name val="Calibri"/>
      <family val="2"/>
    </font>
    <font>
      <b/>
      <i/>
      <sz val="16"/>
      <color rgb="FF000000"/>
      <name val="Calibri"/>
      <family val="2"/>
    </font>
    <font>
      <b/>
      <sz val="10"/>
      <color rgb="FF000000"/>
      <name val="Calibri"/>
      <family val="2"/>
    </font>
    <font>
      <b/>
      <sz val="14"/>
      <color rgb="FF000000"/>
      <name val="Calibri"/>
      <family val="2"/>
    </font>
    <font>
      <b/>
      <sz val="9"/>
      <color rgb="FF000000"/>
      <name val="Calibri"/>
      <family val="2"/>
    </font>
    <font>
      <sz val="9"/>
      <color rgb="FF000000"/>
      <name val="Calibri"/>
      <family val="2"/>
    </font>
    <font>
      <sz val="11"/>
      <color rgb="FFFF0000"/>
      <name val="Calibri"/>
      <family val="2"/>
      <scheme val="minor"/>
    </font>
    <font>
      <i/>
      <sz val="11"/>
      <color rgb="FFFF0000"/>
      <name val="Calibri"/>
      <family val="2"/>
      <scheme val="minor"/>
    </font>
    <font>
      <b/>
      <sz val="10"/>
      <color rgb="FFFF0000"/>
      <name val="Calibri"/>
      <family val="2"/>
      <scheme val="minor"/>
    </font>
    <font>
      <b/>
      <sz val="12"/>
      <color rgb="FF00B050"/>
      <name val="Calibri"/>
      <family val="2"/>
      <scheme val="minor"/>
    </font>
    <font>
      <b/>
      <i/>
      <u/>
      <sz val="14"/>
      <color theme="1"/>
      <name val="Calibri"/>
      <family val="2"/>
      <scheme val="minor"/>
    </font>
    <font>
      <b/>
      <sz val="18"/>
      <color theme="1"/>
      <name val="Calibri"/>
      <family val="2"/>
      <scheme val="minor"/>
    </font>
    <font>
      <b/>
      <sz val="20"/>
      <color theme="1"/>
      <name val="Calibri"/>
      <family val="2"/>
      <scheme val="minor"/>
    </font>
    <font>
      <b/>
      <sz val="14"/>
      <name val="Calibri"/>
      <family val="2"/>
      <scheme val="minor"/>
    </font>
    <font>
      <b/>
      <i/>
      <sz val="14"/>
      <color theme="1"/>
      <name val="Arial"/>
      <family val="2"/>
    </font>
    <font>
      <strike/>
      <sz val="11"/>
      <color theme="1"/>
      <name val="Calibri"/>
      <family val="2"/>
      <scheme val="minor"/>
    </font>
    <font>
      <b/>
      <sz val="10"/>
      <name val="Arial"/>
      <family val="2"/>
    </font>
    <font>
      <b/>
      <sz val="20"/>
      <name val="Calibri"/>
      <family val="2"/>
      <scheme val="minor"/>
    </font>
    <font>
      <b/>
      <sz val="16"/>
      <color rgb="FF000000"/>
      <name val="Calibri"/>
      <family val="2"/>
      <scheme val="minor"/>
    </font>
    <font>
      <b/>
      <i/>
      <sz val="15"/>
      <color rgb="FF000000"/>
      <name val="Calibri"/>
      <family val="2"/>
      <scheme val="minor"/>
    </font>
    <font>
      <sz val="9"/>
      <color indexed="81"/>
      <name val="Tahoma"/>
      <family val="2"/>
    </font>
    <font>
      <b/>
      <u/>
      <sz val="11"/>
      <color theme="1"/>
      <name val="Calibri"/>
      <family val="2"/>
      <scheme val="minor"/>
    </font>
    <font>
      <b/>
      <sz val="12"/>
      <color rgb="FFFF0000"/>
      <name val="Calibri"/>
      <family val="2"/>
      <scheme val="minor"/>
    </font>
    <font>
      <b/>
      <i/>
      <sz val="11"/>
      <color rgb="FFFF0000"/>
      <name val="Calibri"/>
      <family val="2"/>
      <scheme val="minor"/>
    </font>
    <font>
      <b/>
      <sz val="18"/>
      <color rgb="FFFF0000"/>
      <name val="Calibri"/>
      <family val="2"/>
      <scheme val="minor"/>
    </font>
    <font>
      <sz val="14"/>
      <color theme="1"/>
      <name val="Calibri"/>
      <family val="2"/>
      <scheme val="minor"/>
    </font>
    <font>
      <sz val="8"/>
      <name val="Calibri"/>
      <family val="2"/>
      <scheme val="minor"/>
    </font>
    <font>
      <sz val="12"/>
      <color theme="1"/>
      <name val="Calibri"/>
      <family val="2"/>
      <scheme val="minor"/>
    </font>
    <font>
      <sz val="16"/>
      <color rgb="FFFF0000"/>
      <name val="Calibri"/>
      <family val="2"/>
      <scheme val="minor"/>
    </font>
    <font>
      <b/>
      <sz val="12"/>
      <color rgb="FFC00000"/>
      <name val="Calibri"/>
      <family val="2"/>
      <scheme val="minor"/>
    </font>
    <font>
      <b/>
      <sz val="16"/>
      <color rgb="FFFF0000"/>
      <name val="Calibri"/>
      <family val="2"/>
      <scheme val="minor"/>
    </font>
    <font>
      <b/>
      <i/>
      <u/>
      <sz val="11"/>
      <color theme="1"/>
      <name val="Calibri"/>
      <family val="2"/>
      <scheme val="minor"/>
    </font>
  </fonts>
  <fills count="47">
    <fill>
      <patternFill patternType="none"/>
    </fill>
    <fill>
      <patternFill patternType="gray125"/>
    </fill>
    <fill>
      <patternFill patternType="solid">
        <fgColor theme="4" tint="0.79998168889431442"/>
        <bgColor indexed="64"/>
      </patternFill>
    </fill>
    <fill>
      <patternFill patternType="solid">
        <fgColor rgb="FFBFBFBF"/>
        <bgColor rgb="FFBFBFBF"/>
      </patternFill>
    </fill>
    <fill>
      <patternFill patternType="solid">
        <fgColor rgb="FFD9D9D9"/>
        <bgColor rgb="FFD9D9D9"/>
      </patternFill>
    </fill>
    <fill>
      <patternFill patternType="solid">
        <fgColor rgb="FFF2DCDB"/>
        <bgColor rgb="FFF2DCDB"/>
      </patternFill>
    </fill>
    <fill>
      <patternFill patternType="solid">
        <fgColor rgb="FFEBF1DE"/>
        <bgColor rgb="FFEBF1DE"/>
      </patternFill>
    </fill>
    <fill>
      <patternFill patternType="solid">
        <fgColor rgb="FFD7E4BD"/>
        <bgColor rgb="FFD7E4BD"/>
      </patternFill>
    </fill>
    <fill>
      <patternFill patternType="solid">
        <fgColor theme="0" tint="-0.14999847407452621"/>
        <bgColor indexed="64"/>
      </patternFill>
    </fill>
    <fill>
      <patternFill patternType="solid">
        <fgColor theme="0" tint="-0.249977111117893"/>
        <bgColor indexed="64"/>
      </patternFill>
    </fill>
    <fill>
      <patternFill patternType="solid">
        <fgColor theme="8"/>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0" tint="-4.9989318521683403E-2"/>
        <bgColor indexed="64"/>
      </patternFill>
    </fill>
    <fill>
      <patternFill patternType="solid">
        <fgColor rgb="FFFFFF00"/>
        <bgColor indexed="64"/>
      </patternFill>
    </fill>
    <fill>
      <patternFill patternType="mediumGray"/>
    </fill>
    <fill>
      <patternFill patternType="solid">
        <fgColor theme="9"/>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4" tint="0.79998168889431442"/>
        <bgColor rgb="FFDCE6F2"/>
      </patternFill>
    </fill>
    <fill>
      <patternFill patternType="solid">
        <fgColor rgb="FFFCD5B5"/>
        <bgColor rgb="FFFCD5B5"/>
      </patternFill>
    </fill>
    <fill>
      <patternFill patternType="solid">
        <fgColor rgb="FFFFFFCC"/>
        <bgColor rgb="FFFFFFCC"/>
      </patternFill>
    </fill>
    <fill>
      <patternFill patternType="solid">
        <fgColor rgb="FFFFFF00"/>
        <bgColor rgb="FFFFFF00"/>
      </patternFill>
    </fill>
    <fill>
      <patternFill patternType="solid">
        <fgColor rgb="FFF2F2F2"/>
        <bgColor rgb="FFF2F2F2"/>
      </patternFill>
    </fill>
    <fill>
      <patternFill patternType="solid">
        <fgColor theme="9" tint="0.59999389629810485"/>
        <bgColor indexed="64"/>
      </patternFill>
    </fill>
    <fill>
      <patternFill patternType="solid">
        <fgColor theme="0"/>
        <bgColor indexed="64"/>
      </patternFill>
    </fill>
    <fill>
      <patternFill patternType="solid">
        <fgColor rgb="FFD9D9D9"/>
        <bgColor indexed="64"/>
      </patternFill>
    </fill>
    <fill>
      <patternFill patternType="solid">
        <fgColor rgb="FFFFFFFF"/>
        <bgColor indexed="64"/>
      </patternFill>
    </fill>
    <fill>
      <patternFill patternType="solid">
        <fgColor rgb="FFDCE6F2"/>
        <bgColor indexed="64"/>
      </patternFill>
    </fill>
    <fill>
      <patternFill patternType="solid">
        <fgColor theme="2" tint="-9.9978637043366805E-2"/>
        <bgColor indexed="64"/>
      </patternFill>
    </fill>
    <fill>
      <patternFill patternType="solid">
        <fgColor theme="0" tint="-0.34998626667073579"/>
        <bgColor indexed="64"/>
      </patternFill>
    </fill>
    <fill>
      <patternFill patternType="solid">
        <fgColor rgb="FFFFC000"/>
        <bgColor indexed="64"/>
      </patternFill>
    </fill>
    <fill>
      <patternFill patternType="solid">
        <fgColor theme="7" tint="0.39997558519241921"/>
        <bgColor indexed="64"/>
      </patternFill>
    </fill>
    <fill>
      <patternFill patternType="solid">
        <fgColor rgb="FF92D050"/>
        <bgColor indexed="64"/>
      </patternFill>
    </fill>
    <fill>
      <patternFill patternType="solid">
        <fgColor rgb="FFFF0000"/>
        <bgColor indexed="64"/>
      </patternFill>
    </fill>
    <fill>
      <patternFill patternType="solid">
        <fgColor rgb="FF00B050"/>
        <bgColor indexed="64"/>
      </patternFill>
    </fill>
    <fill>
      <patternFill patternType="solid">
        <fgColor rgb="FF00B0F0"/>
        <bgColor indexed="64"/>
      </patternFill>
    </fill>
    <fill>
      <patternFill patternType="solid">
        <fgColor rgb="FF7030A0"/>
        <bgColor indexed="64"/>
      </patternFill>
    </fill>
    <fill>
      <patternFill patternType="solid">
        <fgColor theme="2"/>
        <bgColor indexed="64"/>
      </patternFill>
    </fill>
    <fill>
      <patternFill patternType="solid">
        <fgColor theme="1"/>
        <bgColor theme="1"/>
      </patternFill>
    </fill>
    <fill>
      <patternFill patternType="solid">
        <fgColor theme="0" tint="-0.34998626667073579"/>
        <bgColor theme="0" tint="-0.34998626667073579"/>
      </patternFill>
    </fill>
    <fill>
      <patternFill patternType="solid">
        <fgColor theme="0" tint="-0.14999847407452621"/>
        <bgColor theme="0" tint="-0.14999847407452621"/>
      </patternFill>
    </fill>
    <fill>
      <patternFill patternType="solid">
        <fgColor theme="7" tint="0.79998168889431442"/>
        <bgColor indexed="64"/>
      </patternFill>
    </fill>
    <fill>
      <patternFill patternType="solid">
        <fgColor theme="6" tint="0.39997558519241921"/>
        <bgColor indexed="64"/>
      </patternFill>
    </fill>
    <fill>
      <patternFill patternType="solid">
        <fgColor theme="3" tint="0.79998168889431442"/>
        <bgColor indexed="64"/>
      </patternFill>
    </fill>
    <fill>
      <patternFill patternType="solid">
        <fgColor theme="2" tint="-9.9978637043366805E-2"/>
        <bgColor rgb="FFDCE6F2"/>
      </patternFill>
    </fill>
    <fill>
      <patternFill patternType="solid">
        <fgColor theme="4" tint="0.59999389629810485"/>
        <bgColor indexed="64"/>
      </patternFill>
    </fill>
  </fills>
  <borders count="92">
    <border>
      <left/>
      <right/>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auto="1"/>
      </top>
      <bottom style="thin">
        <color indexed="64"/>
      </bottom>
      <diagonal/>
    </border>
    <border>
      <left style="thin">
        <color rgb="FF000000"/>
      </left>
      <right style="thin">
        <color rgb="FF000000"/>
      </right>
      <top/>
      <bottom/>
      <diagonal/>
    </border>
    <border>
      <left style="thin">
        <color rgb="FF000000"/>
      </left>
      <right/>
      <top/>
      <bottom style="thin">
        <color rgb="FF000000"/>
      </bottom>
      <diagonal/>
    </border>
    <border>
      <left/>
      <right/>
      <top style="thin">
        <color rgb="FF000000"/>
      </top>
      <bottom style="double">
        <color rgb="FF000000"/>
      </bottom>
      <diagonal/>
    </border>
    <border>
      <left style="thin">
        <color rgb="FF000000"/>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double">
        <color rgb="FF000000"/>
      </top>
      <bottom/>
      <diagonal/>
    </border>
    <border>
      <left style="thick">
        <color auto="1"/>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hair">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rgb="FF000000"/>
      </bottom>
      <diagonal/>
    </border>
    <border>
      <left style="thin">
        <color indexed="64"/>
      </left>
      <right/>
      <top style="medium">
        <color indexed="64"/>
      </top>
      <bottom style="medium">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rgb="FF000000"/>
      </left>
      <right/>
      <top style="medium">
        <color rgb="FF000000"/>
      </top>
      <bottom/>
      <diagonal/>
    </border>
    <border>
      <left style="medium">
        <color rgb="FF000000"/>
      </left>
      <right/>
      <top/>
      <bottom style="medium">
        <color rgb="FF000000"/>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rgb="FF000000"/>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ck">
        <color auto="1"/>
      </right>
      <top/>
      <bottom/>
      <diagonal/>
    </border>
    <border>
      <left/>
      <right/>
      <top style="thin">
        <color indexed="64"/>
      </top>
      <bottom style="medium">
        <color indexed="64"/>
      </bottom>
      <diagonal/>
    </border>
    <border>
      <left style="thin">
        <color indexed="64"/>
      </left>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hair">
        <color auto="1"/>
      </top>
      <bottom style="thin">
        <color auto="1"/>
      </bottom>
      <diagonal/>
    </border>
    <border>
      <left/>
      <right style="medium">
        <color indexed="64"/>
      </right>
      <top style="hair">
        <color auto="1"/>
      </top>
      <bottom style="thin">
        <color auto="1"/>
      </bottom>
      <diagonal/>
    </border>
    <border>
      <left/>
      <right/>
      <top/>
      <bottom style="double">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rgb="FF000000"/>
      </right>
      <top/>
      <bottom/>
      <diagonal/>
    </border>
    <border>
      <left style="thin">
        <color indexed="64"/>
      </left>
      <right style="thin">
        <color indexed="64"/>
      </right>
      <top/>
      <bottom/>
      <diagonal/>
    </border>
  </borders>
  <cellStyleXfs count="10">
    <xf numFmtId="0" fontId="0" fillId="0" borderId="0"/>
    <xf numFmtId="9" fontId="1" fillId="0" borderId="0" applyFont="0" applyFill="0" applyBorder="0" applyAlignment="0" applyProtection="0"/>
    <xf numFmtId="164" fontId="3" fillId="0" borderId="0"/>
    <xf numFmtId="0" fontId="5" fillId="0" borderId="0"/>
    <xf numFmtId="0" fontId="5" fillId="0" borderId="0"/>
    <xf numFmtId="164" fontId="4" fillId="0" borderId="0"/>
    <xf numFmtId="0" fontId="5" fillId="0" borderId="0"/>
    <xf numFmtId="175" fontId="1" fillId="0" borderId="0" applyFont="0" applyFill="0" applyBorder="0" applyAlignment="0" applyProtection="0"/>
    <xf numFmtId="44" fontId="1" fillId="0" borderId="0" applyFont="0" applyFill="0" applyBorder="0" applyAlignment="0" applyProtection="0"/>
    <xf numFmtId="164" fontId="4" fillId="0" borderId="0"/>
  </cellStyleXfs>
  <cellXfs count="808">
    <xf numFmtId="0" fontId="0" fillId="0" borderId="0" xfId="0"/>
    <xf numFmtId="0" fontId="2" fillId="0" borderId="0" xfId="0" applyFont="1"/>
    <xf numFmtId="0" fontId="0" fillId="0" borderId="1" xfId="0" applyBorder="1"/>
    <xf numFmtId="164" fontId="6" fillId="0" borderId="0" xfId="2" applyFont="1" applyAlignment="1">
      <alignment vertical="center"/>
    </xf>
    <xf numFmtId="164" fontId="6" fillId="0" borderId="0" xfId="2" applyFont="1" applyAlignment="1">
      <alignment horizontal="center" vertical="center"/>
    </xf>
    <xf numFmtId="164" fontId="6" fillId="0" borderId="0" xfId="2" applyFont="1"/>
    <xf numFmtId="0" fontId="9" fillId="0" borderId="1" xfId="0" applyFont="1" applyBorder="1" applyAlignment="1">
      <alignment horizontal="right" vertical="center"/>
    </xf>
    <xf numFmtId="1" fontId="0" fillId="0" borderId="1" xfId="0" applyNumberFormat="1" applyBorder="1"/>
    <xf numFmtId="169" fontId="0" fillId="0" borderId="1" xfId="0" applyNumberFormat="1" applyBorder="1"/>
    <xf numFmtId="170" fontId="0" fillId="0" borderId="1" xfId="0" applyNumberFormat="1" applyBorder="1"/>
    <xf numFmtId="164" fontId="9" fillId="0" borderId="0" xfId="2" applyFont="1"/>
    <xf numFmtId="164" fontId="9" fillId="0" borderId="0" xfId="2" applyFont="1" applyAlignment="1">
      <alignment horizontal="center" wrapText="1"/>
    </xf>
    <xf numFmtId="164" fontId="9" fillId="0" borderId="0" xfId="2" applyFont="1" applyAlignment="1">
      <alignment horizontal="center" vertical="center" wrapText="1"/>
    </xf>
    <xf numFmtId="164" fontId="9" fillId="0" borderId="0" xfId="2" applyFont="1" applyAlignment="1">
      <alignment vertical="center" wrapText="1"/>
    </xf>
    <xf numFmtId="164" fontId="6" fillId="0" borderId="0" xfId="2" applyFont="1" applyAlignment="1">
      <alignment horizontal="left" vertical="center" wrapText="1"/>
    </xf>
    <xf numFmtId="164" fontId="18" fillId="0" borderId="0" xfId="2" applyFont="1" applyAlignment="1">
      <alignment horizontal="left" vertical="center" wrapText="1"/>
    </xf>
    <xf numFmtId="166" fontId="6" fillId="0" borderId="0" xfId="3" applyNumberFormat="1" applyFont="1" applyAlignment="1">
      <alignment vertical="center" wrapText="1"/>
    </xf>
    <xf numFmtId="0" fontId="20" fillId="0" borderId="0" xfId="0" applyFont="1"/>
    <xf numFmtId="164" fontId="9" fillId="0" borderId="17" xfId="2" applyFont="1" applyBorder="1" applyAlignment="1">
      <alignment vertical="center"/>
    </xf>
    <xf numFmtId="2" fontId="9" fillId="2" borderId="1" xfId="2" applyNumberFormat="1" applyFont="1" applyFill="1" applyBorder="1" applyAlignment="1" applyProtection="1">
      <alignment horizontal="center" vertical="center" wrapText="1"/>
      <protection locked="0"/>
    </xf>
    <xf numFmtId="0" fontId="24" fillId="0" borderId="0" xfId="0" applyFont="1" applyAlignment="1">
      <alignment horizontal="right"/>
    </xf>
    <xf numFmtId="169" fontId="0" fillId="0" borderId="0" xfId="0" applyNumberFormat="1"/>
    <xf numFmtId="172" fontId="0" fillId="0" borderId="0" xfId="0" applyNumberFormat="1"/>
    <xf numFmtId="170" fontId="0" fillId="0" borderId="0" xfId="0" applyNumberFormat="1"/>
    <xf numFmtId="0" fontId="0" fillId="0" borderId="30" xfId="0" applyBorder="1"/>
    <xf numFmtId="171" fontId="0" fillId="0" borderId="1" xfId="0" applyNumberFormat="1" applyBorder="1" applyAlignment="1">
      <alignment vertical="center"/>
    </xf>
    <xf numFmtId="171" fontId="0" fillId="15" borderId="1" xfId="0" applyNumberFormat="1" applyFill="1" applyBorder="1" applyAlignment="1">
      <alignment vertical="center"/>
    </xf>
    <xf numFmtId="2" fontId="0" fillId="0" borderId="1" xfId="0" applyNumberFormat="1" applyBorder="1"/>
    <xf numFmtId="10" fontId="0" fillId="0" borderId="1" xfId="0" applyNumberFormat="1" applyBorder="1"/>
    <xf numFmtId="0" fontId="0" fillId="0" borderId="0" xfId="0" applyAlignment="1">
      <alignment vertical="center"/>
    </xf>
    <xf numFmtId="10" fontId="0" fillId="2" borderId="41" xfId="1" applyNumberFormat="1" applyFont="1" applyFill="1" applyBorder="1" applyProtection="1">
      <protection locked="0"/>
    </xf>
    <xf numFmtId="0" fontId="0" fillId="0" borderId="0" xfId="0" applyAlignment="1">
      <alignment horizontal="right"/>
    </xf>
    <xf numFmtId="2" fontId="6" fillId="0" borderId="0" xfId="3" applyNumberFormat="1" applyFont="1" applyAlignment="1">
      <alignment vertical="center" wrapText="1"/>
    </xf>
    <xf numFmtId="0" fontId="0" fillId="0" borderId="0" xfId="0" applyAlignment="1">
      <alignment wrapText="1"/>
    </xf>
    <xf numFmtId="0" fontId="0" fillId="0" borderId="0" xfId="0" applyAlignment="1">
      <alignment horizontal="left" vertical="center"/>
    </xf>
    <xf numFmtId="0" fontId="2" fillId="0" borderId="0" xfId="0" applyFont="1" applyAlignment="1">
      <alignment horizontal="left" vertical="center"/>
    </xf>
    <xf numFmtId="172" fontId="0" fillId="0" borderId="1" xfId="0" applyNumberFormat="1" applyBorder="1"/>
    <xf numFmtId="0" fontId="0" fillId="0" borderId="0" xfId="0" quotePrefix="1"/>
    <xf numFmtId="0" fontId="0" fillId="0" borderId="43" xfId="0" applyBorder="1"/>
    <xf numFmtId="0" fontId="0" fillId="0" borderId="44" xfId="0" applyBorder="1"/>
    <xf numFmtId="164" fontId="29" fillId="0" borderId="5" xfId="2" applyFont="1" applyBorder="1"/>
    <xf numFmtId="164" fontId="3" fillId="0" borderId="5" xfId="2" applyBorder="1"/>
    <xf numFmtId="164" fontId="3" fillId="0" borderId="5" xfId="2" applyBorder="1" applyAlignment="1">
      <alignment horizontal="center"/>
    </xf>
    <xf numFmtId="164" fontId="3" fillId="0" borderId="0" xfId="2"/>
    <xf numFmtId="164" fontId="3" fillId="0" borderId="0" xfId="2" applyAlignment="1">
      <alignment horizontal="center"/>
    </xf>
    <xf numFmtId="164" fontId="3" fillId="20" borderId="0" xfId="2" applyFill="1" applyAlignment="1">
      <alignment horizontal="center"/>
    </xf>
    <xf numFmtId="164" fontId="3" fillId="20" borderId="0" xfId="2" applyFill="1"/>
    <xf numFmtId="164" fontId="30" fillId="20" borderId="0" xfId="2" applyFont="1" applyFill="1" applyAlignment="1">
      <alignment horizontal="center"/>
    </xf>
    <xf numFmtId="173" fontId="30" fillId="21" borderId="3" xfId="2" applyNumberFormat="1" applyFont="1" applyFill="1" applyBorder="1" applyAlignment="1" applyProtection="1">
      <alignment horizontal="center"/>
      <protection locked="0"/>
    </xf>
    <xf numFmtId="174" fontId="3" fillId="0" borderId="3" xfId="2" applyNumberFormat="1" applyBorder="1"/>
    <xf numFmtId="0" fontId="30" fillId="21" borderId="3" xfId="4" applyFont="1" applyFill="1" applyBorder="1" applyProtection="1">
      <protection locked="0"/>
    </xf>
    <xf numFmtId="164" fontId="3" fillId="0" borderId="3" xfId="2" applyBorder="1"/>
    <xf numFmtId="173" fontId="3" fillId="21" borderId="3" xfId="2" applyNumberFormat="1" applyFill="1" applyBorder="1" applyAlignment="1" applyProtection="1">
      <alignment horizontal="center"/>
      <protection locked="0"/>
    </xf>
    <xf numFmtId="164" fontId="30" fillId="20" borderId="0" xfId="2" applyFont="1" applyFill="1" applyAlignment="1">
      <alignment horizontal="right"/>
    </xf>
    <xf numFmtId="167" fontId="30" fillId="20" borderId="0" xfId="2" applyNumberFormat="1" applyFont="1" applyFill="1"/>
    <xf numFmtId="164" fontId="30" fillId="22" borderId="3" xfId="2" applyFont="1" applyFill="1" applyBorder="1"/>
    <xf numFmtId="167" fontId="30" fillId="22" borderId="3" xfId="2" applyNumberFormat="1" applyFont="1" applyFill="1" applyBorder="1"/>
    <xf numFmtId="0" fontId="5" fillId="0" borderId="0" xfId="6"/>
    <xf numFmtId="164" fontId="31" fillId="0" borderId="0" xfId="2" applyFont="1"/>
    <xf numFmtId="164" fontId="32" fillId="0" borderId="5" xfId="2" applyFont="1" applyBorder="1" applyAlignment="1">
      <alignment horizontal="right"/>
    </xf>
    <xf numFmtId="164" fontId="33" fillId="0" borderId="5" xfId="2" applyFont="1" applyBorder="1" applyAlignment="1">
      <alignment horizontal="right"/>
    </xf>
    <xf numFmtId="164" fontId="29" fillId="0" borderId="5" xfId="2" applyFont="1" applyBorder="1" applyAlignment="1">
      <alignment horizontal="center"/>
    </xf>
    <xf numFmtId="164" fontId="30" fillId="22" borderId="3" xfId="2" applyFont="1" applyFill="1" applyBorder="1" applyAlignment="1">
      <alignment horizontal="center" vertical="center"/>
    </xf>
    <xf numFmtId="164" fontId="29" fillId="0" borderId="0" xfId="2" applyFont="1"/>
    <xf numFmtId="164" fontId="30" fillId="23" borderId="2" xfId="2" applyFont="1" applyFill="1" applyBorder="1" applyAlignment="1">
      <alignment horizontal="right"/>
    </xf>
    <xf numFmtId="173" fontId="34" fillId="21" borderId="3" xfId="2" applyNumberFormat="1" applyFont="1" applyFill="1" applyBorder="1" applyAlignment="1" applyProtection="1">
      <alignment horizontal="center"/>
      <protection locked="0"/>
    </xf>
    <xf numFmtId="173" fontId="35" fillId="21" borderId="3" xfId="2" applyNumberFormat="1" applyFont="1" applyFill="1" applyBorder="1" applyAlignment="1" applyProtection="1">
      <alignment horizontal="center"/>
      <protection locked="0"/>
    </xf>
    <xf numFmtId="174" fontId="32" fillId="20" borderId="0" xfId="2" applyNumberFormat="1" applyFont="1" applyFill="1"/>
    <xf numFmtId="9" fontId="30" fillId="21" borderId="3" xfId="4" applyNumberFormat="1" applyFont="1" applyFill="1" applyBorder="1" applyProtection="1">
      <protection locked="0"/>
    </xf>
    <xf numFmtId="164" fontId="3" fillId="0" borderId="0" xfId="2" applyProtection="1">
      <protection locked="0"/>
    </xf>
    <xf numFmtId="4" fontId="0" fillId="0" borderId="0" xfId="0" applyNumberFormat="1"/>
    <xf numFmtId="164" fontId="9" fillId="0" borderId="0" xfId="2" applyFont="1" applyAlignment="1">
      <alignment wrapText="1"/>
    </xf>
    <xf numFmtId="0" fontId="24" fillId="0" borderId="0" xfId="0" applyFont="1"/>
    <xf numFmtId="1" fontId="11" fillId="0" borderId="1" xfId="0" applyNumberFormat="1" applyFont="1" applyBorder="1" applyAlignment="1">
      <alignment horizontal="center" vertical="center"/>
    </xf>
    <xf numFmtId="0" fontId="12" fillId="0" borderId="1" xfId="0" applyFont="1" applyBorder="1" applyAlignment="1">
      <alignment horizontal="center"/>
    </xf>
    <xf numFmtId="0" fontId="13" fillId="11" borderId="1" xfId="0" applyFont="1" applyFill="1" applyBorder="1" applyAlignment="1">
      <alignment vertical="center"/>
    </xf>
    <xf numFmtId="2" fontId="11" fillId="11" borderId="1" xfId="5" applyNumberFormat="1" applyFont="1" applyFill="1" applyBorder="1" applyAlignment="1">
      <alignment vertical="center"/>
    </xf>
    <xf numFmtId="0" fontId="12" fillId="0" borderId="1" xfId="0" applyFont="1" applyBorder="1" applyAlignment="1">
      <alignment vertical="center"/>
    </xf>
    <xf numFmtId="2" fontId="12" fillId="0" borderId="1" xfId="5" applyNumberFormat="1" applyFont="1" applyBorder="1" applyAlignment="1">
      <alignment vertical="center"/>
    </xf>
    <xf numFmtId="0" fontId="0" fillId="0" borderId="1" xfId="0" applyBorder="1" applyAlignment="1">
      <alignment vertical="center"/>
    </xf>
    <xf numFmtId="0" fontId="12" fillId="0" borderId="1" xfId="0" applyFont="1" applyBorder="1" applyAlignment="1">
      <alignment vertical="center" wrapText="1"/>
    </xf>
    <xf numFmtId="0" fontId="13" fillId="11" borderId="1" xfId="0" applyFont="1" applyFill="1" applyBorder="1" applyAlignment="1">
      <alignment horizontal="left" vertical="center"/>
    </xf>
    <xf numFmtId="171" fontId="0" fillId="24" borderId="1" xfId="0" applyNumberFormat="1" applyFill="1" applyBorder="1" applyAlignment="1">
      <alignment vertical="center"/>
    </xf>
    <xf numFmtId="172" fontId="9" fillId="0" borderId="0" xfId="2" applyNumberFormat="1" applyFont="1" applyAlignment="1">
      <alignment horizontal="left"/>
    </xf>
    <xf numFmtId="0" fontId="0" fillId="0" borderId="50" xfId="0" applyBorder="1"/>
    <xf numFmtId="2" fontId="12" fillId="0" borderId="1" xfId="5" applyNumberFormat="1" applyFont="1" applyBorder="1" applyAlignment="1" applyProtection="1">
      <alignment vertical="center"/>
      <protection locked="0"/>
    </xf>
    <xf numFmtId="1" fontId="11" fillId="11" borderId="1" xfId="5" applyNumberFormat="1" applyFont="1" applyFill="1" applyBorder="1" applyAlignment="1">
      <alignment vertical="center"/>
    </xf>
    <xf numFmtId="172" fontId="2" fillId="14" borderId="52" xfId="0" applyNumberFormat="1" applyFont="1" applyFill="1" applyBorder="1" applyAlignment="1">
      <alignment horizontal="center" vertical="center"/>
    </xf>
    <xf numFmtId="0" fontId="19" fillId="0" borderId="0" xfId="0" applyFont="1" applyAlignment="1">
      <alignment horizontal="right" vertical="center"/>
    </xf>
    <xf numFmtId="10" fontId="19" fillId="0" borderId="0" xfId="0" applyNumberFormat="1" applyFont="1" applyAlignment="1">
      <alignment horizontal="center" vertical="center"/>
    </xf>
    <xf numFmtId="2" fontId="0" fillId="0" borderId="0" xfId="0" applyNumberFormat="1" applyAlignment="1">
      <alignment horizontal="center"/>
    </xf>
    <xf numFmtId="0" fontId="2" fillId="0" borderId="0" xfId="0" applyFont="1" applyAlignment="1">
      <alignment horizontal="center"/>
    </xf>
    <xf numFmtId="2" fontId="0" fillId="0" borderId="0" xfId="0" applyNumberFormat="1"/>
    <xf numFmtId="172" fontId="0" fillId="0" borderId="0" xfId="0" quotePrefix="1" applyNumberFormat="1"/>
    <xf numFmtId="0" fontId="0" fillId="0" borderId="1" xfId="0" applyBorder="1" applyAlignment="1">
      <alignment horizontal="left"/>
    </xf>
    <xf numFmtId="164" fontId="27" fillId="0" borderId="0" xfId="2" applyFont="1" applyAlignment="1">
      <alignment horizontal="left" vertical="center" wrapText="1"/>
    </xf>
    <xf numFmtId="164" fontId="26" fillId="0" borderId="0" xfId="2" applyFont="1" applyAlignment="1">
      <alignment horizontal="center" vertical="center" wrapText="1"/>
    </xf>
    <xf numFmtId="2" fontId="26" fillId="0" borderId="0" xfId="3" applyNumberFormat="1" applyFont="1" applyAlignment="1" applyProtection="1">
      <alignment vertical="center" wrapText="1"/>
      <protection locked="0"/>
    </xf>
    <xf numFmtId="2" fontId="23" fillId="0" borderId="0" xfId="0" applyNumberFormat="1" applyFont="1" applyAlignment="1">
      <alignment vertical="center"/>
    </xf>
    <xf numFmtId="172" fontId="26" fillId="0" borderId="0" xfId="3" applyNumberFormat="1" applyFont="1" applyAlignment="1" applyProtection="1">
      <alignment vertical="center" wrapText="1"/>
      <protection locked="0"/>
    </xf>
    <xf numFmtId="2" fontId="23" fillId="0" borderId="0" xfId="0" applyNumberFormat="1" applyFont="1" applyAlignment="1" applyProtection="1">
      <alignment vertical="center"/>
      <protection locked="0"/>
    </xf>
    <xf numFmtId="0" fontId="36" fillId="0" borderId="0" xfId="0" applyFont="1"/>
    <xf numFmtId="2" fontId="36" fillId="0" borderId="0" xfId="0" applyNumberFormat="1" applyFont="1"/>
    <xf numFmtId="0" fontId="38" fillId="0" borderId="0" xfId="0" applyFont="1" applyAlignment="1">
      <alignment horizontal="center"/>
    </xf>
    <xf numFmtId="172" fontId="24" fillId="0" borderId="0" xfId="0" quotePrefix="1" applyNumberFormat="1" applyFont="1"/>
    <xf numFmtId="172" fontId="16" fillId="0" borderId="0" xfId="2" applyNumberFormat="1" applyFont="1" applyAlignment="1">
      <alignment horizontal="left"/>
    </xf>
    <xf numFmtId="10" fontId="36" fillId="0" borderId="0" xfId="1" applyNumberFormat="1" applyFont="1" applyFill="1" applyBorder="1" applyProtection="1"/>
    <xf numFmtId="10" fontId="37" fillId="0" borderId="0" xfId="1" applyNumberFormat="1" applyFont="1" applyFill="1" applyBorder="1" applyProtection="1"/>
    <xf numFmtId="172" fontId="36" fillId="0" borderId="0" xfId="0" applyNumberFormat="1" applyFont="1"/>
    <xf numFmtId="0" fontId="12" fillId="0" borderId="1" xfId="0" applyFont="1" applyBorder="1"/>
    <xf numFmtId="2" fontId="0" fillId="0" borderId="10" xfId="0" applyNumberFormat="1" applyBorder="1"/>
    <xf numFmtId="172" fontId="2" fillId="0" borderId="0" xfId="0" applyNumberFormat="1" applyFont="1"/>
    <xf numFmtId="0" fontId="14" fillId="0" borderId="0" xfId="0" applyFont="1"/>
    <xf numFmtId="2" fontId="2" fillId="0" borderId="59" xfId="0" applyNumberFormat="1" applyFont="1" applyBorder="1" applyAlignment="1">
      <alignment horizontal="center"/>
    </xf>
    <xf numFmtId="2" fontId="0" fillId="0" borderId="16" xfId="0" applyNumberFormat="1" applyBorder="1"/>
    <xf numFmtId="0" fontId="0" fillId="0" borderId="0" xfId="0" applyAlignment="1">
      <alignment horizontal="center"/>
    </xf>
    <xf numFmtId="0" fontId="0" fillId="0" borderId="47" xfId="0" applyBorder="1"/>
    <xf numFmtId="0" fontId="0" fillId="0" borderId="46" xfId="0" applyBorder="1"/>
    <xf numFmtId="0" fontId="0" fillId="0" borderId="45" xfId="0" applyBorder="1"/>
    <xf numFmtId="0" fontId="7" fillId="0" borderId="0" xfId="0" applyFont="1" applyAlignment="1">
      <alignment horizontal="center"/>
    </xf>
    <xf numFmtId="0" fontId="0" fillId="0" borderId="43" xfId="0" applyBorder="1" applyAlignment="1">
      <alignment horizontal="center"/>
    </xf>
    <xf numFmtId="0" fontId="0" fillId="0" borderId="44" xfId="0" applyBorder="1" applyAlignment="1">
      <alignment horizontal="center"/>
    </xf>
    <xf numFmtId="0" fontId="40" fillId="0" borderId="0" xfId="0" applyFont="1"/>
    <xf numFmtId="2" fontId="2" fillId="29" borderId="60" xfId="0" applyNumberFormat="1" applyFont="1" applyFill="1" applyBorder="1" applyAlignment="1">
      <alignment horizontal="center"/>
    </xf>
    <xf numFmtId="2" fontId="0" fillId="0" borderId="0" xfId="0" applyNumberFormat="1" applyAlignment="1">
      <alignment horizontal="left"/>
    </xf>
    <xf numFmtId="0" fontId="12" fillId="0" borderId="0" xfId="0" applyFont="1" applyAlignment="1">
      <alignment horizontal="left"/>
    </xf>
    <xf numFmtId="2" fontId="5" fillId="0" borderId="0" xfId="6" applyNumberFormat="1"/>
    <xf numFmtId="0" fontId="2" fillId="0" borderId="0" xfId="6" applyFont="1" applyAlignment="1">
      <alignment horizontal="right" indent="1"/>
    </xf>
    <xf numFmtId="0" fontId="1" fillId="0" borderId="0" xfId="6" applyFont="1" applyAlignment="1">
      <alignment horizontal="left" wrapText="1"/>
    </xf>
    <xf numFmtId="0" fontId="12" fillId="0" borderId="0" xfId="6" applyFont="1" applyAlignment="1">
      <alignment horizontal="left" wrapText="1"/>
    </xf>
    <xf numFmtId="2" fontId="2" fillId="0" borderId="0" xfId="0" applyNumberFormat="1" applyFont="1" applyAlignment="1">
      <alignment horizontal="center"/>
    </xf>
    <xf numFmtId="0" fontId="0" fillId="0" borderId="0" xfId="6" applyFont="1" applyAlignment="1">
      <alignment horizontal="left"/>
    </xf>
    <xf numFmtId="0" fontId="13" fillId="0" borderId="0" xfId="6" applyFont="1" applyAlignment="1">
      <alignment horizontal="left" wrapText="1"/>
    </xf>
    <xf numFmtId="2" fontId="13" fillId="29" borderId="0" xfId="6" applyNumberFormat="1" applyFont="1" applyFill="1" applyAlignment="1">
      <alignment horizontal="center"/>
    </xf>
    <xf numFmtId="2" fontId="2" fillId="29" borderId="0" xfId="6" applyNumberFormat="1" applyFont="1" applyFill="1" applyAlignment="1">
      <alignment horizontal="center"/>
    </xf>
    <xf numFmtId="2" fontId="13" fillId="29" borderId="60" xfId="6" applyNumberFormat="1" applyFont="1" applyFill="1" applyBorder="1" applyAlignment="1">
      <alignment horizontal="center"/>
    </xf>
    <xf numFmtId="0" fontId="2" fillId="0" borderId="0" xfId="6" applyFont="1" applyAlignment="1">
      <alignment vertical="top" wrapText="1"/>
    </xf>
    <xf numFmtId="2" fontId="2" fillId="25" borderId="0" xfId="0" applyNumberFormat="1" applyFont="1" applyFill="1" applyAlignment="1">
      <alignment horizontal="center"/>
    </xf>
    <xf numFmtId="0" fontId="2" fillId="0" borderId="0" xfId="0" applyFont="1" applyAlignment="1">
      <alignment horizontal="right" indent="1"/>
    </xf>
    <xf numFmtId="2" fontId="0" fillId="0" borderId="60" xfId="0" applyNumberFormat="1" applyBorder="1"/>
    <xf numFmtId="0" fontId="2" fillId="0" borderId="0" xfId="0" applyFont="1" applyAlignment="1">
      <alignment vertical="top" wrapText="1"/>
    </xf>
    <xf numFmtId="0" fontId="42" fillId="0" borderId="0" xfId="0" applyFont="1" applyAlignment="1">
      <alignment horizontal="center" vertical="center" wrapText="1"/>
    </xf>
    <xf numFmtId="2" fontId="2" fillId="29" borderId="0" xfId="0" applyNumberFormat="1" applyFont="1" applyFill="1" applyAlignment="1">
      <alignment horizontal="center"/>
    </xf>
    <xf numFmtId="0" fontId="12" fillId="0" borderId="0" xfId="0" applyFont="1"/>
    <xf numFmtId="2" fontId="13" fillId="29" borderId="0" xfId="0" applyNumberFormat="1" applyFont="1" applyFill="1" applyAlignment="1">
      <alignment horizontal="center"/>
    </xf>
    <xf numFmtId="0" fontId="12" fillId="0" borderId="0" xfId="0" applyFont="1" applyAlignment="1">
      <alignment horizontal="right"/>
    </xf>
    <xf numFmtId="2" fontId="12" fillId="0" borderId="0" xfId="0" applyNumberFormat="1" applyFont="1"/>
    <xf numFmtId="0" fontId="12" fillId="0" borderId="0" xfId="0" quotePrefix="1" applyFont="1"/>
    <xf numFmtId="0" fontId="0" fillId="0" borderId="0" xfId="0" applyAlignment="1">
      <alignment horizontal="center" vertical="center"/>
    </xf>
    <xf numFmtId="0" fontId="13" fillId="0" borderId="0" xfId="0" applyFont="1"/>
    <xf numFmtId="0" fontId="43" fillId="0" borderId="0" xfId="0" quotePrefix="1" applyFont="1" applyAlignment="1">
      <alignment horizontal="right"/>
    </xf>
    <xf numFmtId="0" fontId="12" fillId="0" borderId="0" xfId="0" applyFont="1" applyAlignment="1">
      <alignment horizontal="center" vertical="center"/>
    </xf>
    <xf numFmtId="2" fontId="12" fillId="0" borderId="60" xfId="0" applyNumberFormat="1" applyFont="1" applyBorder="1"/>
    <xf numFmtId="0" fontId="0" fillId="0" borderId="60" xfId="0" applyBorder="1"/>
    <xf numFmtId="0" fontId="0" fillId="0" borderId="60" xfId="0" applyBorder="1" applyAlignment="1">
      <alignment horizontal="center" vertical="center"/>
    </xf>
    <xf numFmtId="4" fontId="12" fillId="0" borderId="1" xfId="0" applyNumberFormat="1" applyFont="1" applyBorder="1"/>
    <xf numFmtId="0" fontId="44" fillId="0" borderId="0" xfId="0" applyFont="1" applyAlignment="1">
      <alignment horizontal="justify" vertical="center"/>
    </xf>
    <xf numFmtId="0" fontId="7" fillId="0" borderId="0" xfId="0" applyFont="1"/>
    <xf numFmtId="0" fontId="45" fillId="0" borderId="0" xfId="0" applyFont="1" applyAlignment="1">
      <alignment horizontal="left" vertical="top" wrapText="1"/>
    </xf>
    <xf numFmtId="2" fontId="2" fillId="0" borderId="0" xfId="6" applyNumberFormat="1" applyFont="1" applyAlignment="1">
      <alignment horizontal="center"/>
    </xf>
    <xf numFmtId="0" fontId="12" fillId="0" borderId="0" xfId="0" applyFont="1" applyAlignment="1">
      <alignment horizontal="center"/>
    </xf>
    <xf numFmtId="2" fontId="13" fillId="25" borderId="0" xfId="0" applyNumberFormat="1" applyFont="1" applyFill="1" applyAlignment="1">
      <alignment horizontal="center"/>
    </xf>
    <xf numFmtId="2" fontId="13" fillId="29" borderId="60" xfId="0" applyNumberFormat="1" applyFont="1" applyFill="1" applyBorder="1" applyAlignment="1">
      <alignment horizontal="center"/>
    </xf>
    <xf numFmtId="2" fontId="13" fillId="30" borderId="60" xfId="0" applyNumberFormat="1" applyFont="1" applyFill="1" applyBorder="1" applyAlignment="1">
      <alignment horizontal="center"/>
    </xf>
    <xf numFmtId="0" fontId="13" fillId="0" borderId="0" xfId="0" applyFont="1" applyAlignment="1">
      <alignment horizontal="right" indent="1"/>
    </xf>
    <xf numFmtId="2" fontId="12" fillId="9" borderId="60" xfId="0" applyNumberFormat="1" applyFont="1" applyFill="1" applyBorder="1"/>
    <xf numFmtId="2" fontId="12" fillId="8" borderId="60" xfId="0" applyNumberFormat="1" applyFont="1" applyFill="1" applyBorder="1"/>
    <xf numFmtId="0" fontId="47" fillId="0" borderId="0" xfId="0" applyFont="1" applyAlignment="1">
      <alignment horizontal="center" vertical="center" wrapText="1"/>
    </xf>
    <xf numFmtId="0" fontId="13" fillId="0" borderId="0" xfId="0" applyFont="1" applyAlignment="1">
      <alignment vertical="top" wrapText="1"/>
    </xf>
    <xf numFmtId="0" fontId="12" fillId="0" borderId="47" xfId="0" applyFont="1" applyBorder="1"/>
    <xf numFmtId="0" fontId="12" fillId="0" borderId="46" xfId="0" applyFont="1" applyBorder="1"/>
    <xf numFmtId="0" fontId="9" fillId="0" borderId="46" xfId="0" applyFont="1" applyBorder="1"/>
    <xf numFmtId="0" fontId="12" fillId="0" borderId="43" xfId="0" applyFont="1" applyBorder="1"/>
    <xf numFmtId="0" fontId="9" fillId="0" borderId="0" xfId="0" applyFont="1"/>
    <xf numFmtId="0" fontId="12" fillId="0" borderId="51" xfId="0" applyFont="1" applyBorder="1"/>
    <xf numFmtId="0" fontId="12" fillId="0" borderId="50" xfId="0" applyFont="1" applyBorder="1"/>
    <xf numFmtId="0" fontId="9" fillId="0" borderId="49" xfId="0" applyFont="1" applyBorder="1"/>
    <xf numFmtId="0" fontId="12" fillId="0" borderId="0" xfId="0" applyFont="1" applyAlignment="1">
      <alignment horizontal="left" vertical="top" wrapText="1"/>
    </xf>
    <xf numFmtId="0" fontId="13" fillId="0" borderId="0" xfId="0" applyFont="1" applyAlignment="1">
      <alignment horizontal="center"/>
    </xf>
    <xf numFmtId="0" fontId="13" fillId="0" borderId="0" xfId="0" applyFont="1" applyAlignment="1">
      <alignment horizontal="left" wrapText="1" indent="8"/>
    </xf>
    <xf numFmtId="0" fontId="12" fillId="0" borderId="0" xfId="0" applyFont="1" applyAlignment="1">
      <alignment wrapText="1"/>
    </xf>
    <xf numFmtId="0" fontId="13" fillId="0" borderId="0" xfId="0" applyFont="1" applyAlignment="1">
      <alignment horizontal="center" vertical="center" wrapText="1"/>
    </xf>
    <xf numFmtId="2" fontId="13" fillId="0" borderId="0" xfId="0" applyNumberFormat="1" applyFont="1" applyAlignment="1">
      <alignment horizontal="center"/>
    </xf>
    <xf numFmtId="0" fontId="12" fillId="0" borderId="0" xfId="0" applyFont="1" applyAlignment="1">
      <alignment horizontal="right" indent="2"/>
    </xf>
    <xf numFmtId="0" fontId="12" fillId="0" borderId="0" xfId="0" quotePrefix="1" applyFont="1" applyAlignment="1">
      <alignment horizontal="right" indent="2"/>
    </xf>
    <xf numFmtId="9" fontId="12" fillId="0" borderId="0" xfId="0" applyNumberFormat="1" applyFont="1" applyAlignment="1">
      <alignment horizontal="right"/>
    </xf>
    <xf numFmtId="0" fontId="2" fillId="0" borderId="0" xfId="0" applyFont="1" applyAlignment="1">
      <alignment vertical="center" wrapText="1"/>
    </xf>
    <xf numFmtId="0" fontId="12" fillId="0" borderId="60" xfId="0" applyFont="1" applyBorder="1"/>
    <xf numFmtId="0" fontId="12" fillId="0" borderId="60" xfId="0" applyFont="1" applyBorder="1" applyAlignment="1">
      <alignment horizontal="center" vertical="center"/>
    </xf>
    <xf numFmtId="4" fontId="12" fillId="0" borderId="60" xfId="0" applyNumberFormat="1" applyFont="1" applyBorder="1"/>
    <xf numFmtId="14" fontId="0" fillId="0" borderId="0" xfId="0" applyNumberFormat="1"/>
    <xf numFmtId="175" fontId="12" fillId="0" borderId="1" xfId="7" applyFont="1" applyBorder="1"/>
    <xf numFmtId="175" fontId="12" fillId="0" borderId="0" xfId="7" applyFont="1"/>
    <xf numFmtId="10" fontId="12" fillId="0" borderId="0" xfId="1" applyNumberFormat="1" applyFont="1"/>
    <xf numFmtId="0" fontId="12" fillId="32" borderId="9" xfId="0" applyFont="1" applyFill="1" applyBorder="1" applyAlignment="1">
      <alignment horizontal="center"/>
    </xf>
    <xf numFmtId="0" fontId="43" fillId="32" borderId="9" xfId="0" applyFont="1" applyFill="1" applyBorder="1" applyAlignment="1">
      <alignment horizontal="center"/>
    </xf>
    <xf numFmtId="4" fontId="12" fillId="0" borderId="0" xfId="0" applyNumberFormat="1" applyFont="1"/>
    <xf numFmtId="10" fontId="36" fillId="0" borderId="0" xfId="1" applyNumberFormat="1" applyFont="1"/>
    <xf numFmtId="0" fontId="36" fillId="0" borderId="0" xfId="0" applyFont="1" applyAlignment="1">
      <alignment horizontal="center"/>
    </xf>
    <xf numFmtId="4" fontId="12" fillId="0" borderId="0" xfId="0" applyNumberFormat="1" applyFont="1" applyAlignment="1">
      <alignment horizontal="center"/>
    </xf>
    <xf numFmtId="175" fontId="12" fillId="0" borderId="1" xfId="7" applyFont="1" applyBorder="1" applyAlignment="1">
      <alignment horizontal="center"/>
    </xf>
    <xf numFmtId="4" fontId="12" fillId="0" borderId="1" xfId="0" applyNumberFormat="1" applyFont="1" applyBorder="1" applyAlignment="1">
      <alignment horizontal="center"/>
    </xf>
    <xf numFmtId="10" fontId="12" fillId="0" borderId="0" xfId="1" applyNumberFormat="1" applyFont="1" applyAlignment="1">
      <alignment horizontal="center"/>
    </xf>
    <xf numFmtId="2" fontId="0" fillId="0" borderId="0" xfId="0" applyNumberFormat="1" applyAlignment="1">
      <alignment horizontal="right"/>
    </xf>
    <xf numFmtId="9" fontId="12" fillId="0" borderId="0" xfId="1" applyFont="1" applyAlignment="1">
      <alignment horizontal="center"/>
    </xf>
    <xf numFmtId="9" fontId="0" fillId="0" borderId="0" xfId="0" applyNumberFormat="1"/>
    <xf numFmtId="0" fontId="13" fillId="33" borderId="0" xfId="0" applyFont="1" applyFill="1" applyAlignment="1">
      <alignment horizontal="center"/>
    </xf>
    <xf numFmtId="4" fontId="13" fillId="0" borderId="15" xfId="0" applyNumberFormat="1" applyFont="1" applyBorder="1" applyAlignment="1">
      <alignment horizontal="center"/>
    </xf>
    <xf numFmtId="0" fontId="13" fillId="0" borderId="15" xfId="0" applyFont="1" applyBorder="1" applyAlignment="1">
      <alignment horizontal="center"/>
    </xf>
    <xf numFmtId="2" fontId="12" fillId="0" borderId="0" xfId="7" applyNumberFormat="1" applyFont="1" applyAlignment="1">
      <alignment horizontal="center"/>
    </xf>
    <xf numFmtId="0" fontId="0" fillId="14" borderId="0" xfId="0" applyFill="1"/>
    <xf numFmtId="0" fontId="0" fillId="34" borderId="0" xfId="0" applyFill="1"/>
    <xf numFmtId="0" fontId="0" fillId="31" borderId="0" xfId="0" applyFill="1"/>
    <xf numFmtId="0" fontId="0" fillId="35" borderId="0" xfId="0" applyFill="1"/>
    <xf numFmtId="0" fontId="0" fillId="36" borderId="0" xfId="0" applyFill="1"/>
    <xf numFmtId="0" fontId="0" fillId="37" borderId="0" xfId="0" applyFill="1"/>
    <xf numFmtId="44" fontId="0" fillId="0" borderId="0" xfId="0" applyNumberFormat="1"/>
    <xf numFmtId="4" fontId="0" fillId="0" borderId="1" xfId="0" applyNumberFormat="1" applyBorder="1"/>
    <xf numFmtId="0" fontId="2" fillId="38" borderId="1" xfId="0" applyFont="1" applyFill="1" applyBorder="1"/>
    <xf numFmtId="44" fontId="0" fillId="0" borderId="1" xfId="8" applyFont="1" applyBorder="1"/>
    <xf numFmtId="0" fontId="2" fillId="25" borderId="0" xfId="0" applyFont="1" applyFill="1" applyAlignment="1">
      <alignment horizontal="left" wrapText="1"/>
    </xf>
    <xf numFmtId="0" fontId="2" fillId="24" borderId="1" xfId="0" applyFont="1" applyFill="1" applyBorder="1" applyAlignment="1">
      <alignment horizontal="center" wrapText="1"/>
    </xf>
    <xf numFmtId="44" fontId="2" fillId="38" borderId="1" xfId="8" applyFont="1" applyFill="1" applyBorder="1"/>
    <xf numFmtId="4" fontId="2" fillId="38" borderId="1" xfId="0" applyNumberFormat="1" applyFont="1" applyFill="1" applyBorder="1"/>
    <xf numFmtId="0" fontId="2" fillId="38" borderId="1" xfId="0" applyFont="1" applyFill="1" applyBorder="1" applyAlignment="1">
      <alignment horizontal="center"/>
    </xf>
    <xf numFmtId="0" fontId="2" fillId="0" borderId="1" xfId="0" applyFont="1" applyBorder="1"/>
    <xf numFmtId="0" fontId="2" fillId="38" borderId="1" xfId="0" applyFont="1" applyFill="1" applyBorder="1" applyAlignment="1">
      <alignment horizontal="left" wrapText="1"/>
    </xf>
    <xf numFmtId="0" fontId="2" fillId="0" borderId="0" xfId="0" applyFont="1" applyAlignment="1">
      <alignment wrapText="1"/>
    </xf>
    <xf numFmtId="0" fontId="2" fillId="24" borderId="16" xfId="0" applyFont="1" applyFill="1" applyBorder="1" applyAlignment="1">
      <alignment horizontal="left" wrapText="1"/>
    </xf>
    <xf numFmtId="0" fontId="2" fillId="24" borderId="15" xfId="0" applyFont="1" applyFill="1" applyBorder="1" applyAlignment="1">
      <alignment horizontal="left" wrapText="1"/>
    </xf>
    <xf numFmtId="0" fontId="2" fillId="24" borderId="10" xfId="0" applyFont="1" applyFill="1" applyBorder="1" applyAlignment="1">
      <alignment horizontal="left" wrapText="1"/>
    </xf>
    <xf numFmtId="0" fontId="2" fillId="38" borderId="1" xfId="0" applyFont="1" applyFill="1" applyBorder="1" applyAlignment="1">
      <alignment horizontal="left"/>
    </xf>
    <xf numFmtId="0" fontId="2" fillId="38" borderId="1" xfId="0" applyFont="1" applyFill="1" applyBorder="1" applyAlignment="1">
      <alignment wrapText="1"/>
    </xf>
    <xf numFmtId="0" fontId="0" fillId="0" borderId="16" xfId="0" applyBorder="1" applyAlignment="1">
      <alignment horizontal="center"/>
    </xf>
    <xf numFmtId="0" fontId="0" fillId="0" borderId="15" xfId="0" applyBorder="1" applyAlignment="1">
      <alignment horizontal="center"/>
    </xf>
    <xf numFmtId="0" fontId="0" fillId="0" borderId="10" xfId="0" applyBorder="1" applyAlignment="1">
      <alignment horizontal="center"/>
    </xf>
    <xf numFmtId="0" fontId="2" fillId="17" borderId="1" xfId="0" applyFont="1" applyFill="1" applyBorder="1"/>
    <xf numFmtId="0" fontId="51" fillId="0" borderId="0" xfId="0" applyFont="1"/>
    <xf numFmtId="176" fontId="8" fillId="31" borderId="1" xfId="0" applyNumberFormat="1" applyFont="1" applyFill="1" applyBorder="1"/>
    <xf numFmtId="4" fontId="8" fillId="31" borderId="1" xfId="0" applyNumberFormat="1" applyFont="1" applyFill="1" applyBorder="1"/>
    <xf numFmtId="176" fontId="2" fillId="33" borderId="1" xfId="0" applyNumberFormat="1" applyFont="1" applyFill="1" applyBorder="1"/>
    <xf numFmtId="4" fontId="2" fillId="33" borderId="1" xfId="0" applyNumberFormat="1" applyFont="1" applyFill="1" applyBorder="1" applyAlignment="1">
      <alignment wrapText="1"/>
    </xf>
    <xf numFmtId="4" fontId="0" fillId="0" borderId="1" xfId="0" applyNumberFormat="1" applyBorder="1" applyAlignment="1">
      <alignment wrapText="1"/>
    </xf>
    <xf numFmtId="4" fontId="2" fillId="0" borderId="0" xfId="0" applyNumberFormat="1" applyFont="1"/>
    <xf numFmtId="176" fontId="0" fillId="0" borderId="1" xfId="0" applyNumberFormat="1" applyBorder="1"/>
    <xf numFmtId="0" fontId="23" fillId="0" borderId="0" xfId="0" applyFont="1"/>
    <xf numFmtId="4" fontId="0" fillId="0" borderId="0" xfId="0" applyNumberFormat="1" applyProtection="1">
      <protection locked="0"/>
    </xf>
    <xf numFmtId="176" fontId="2" fillId="34" borderId="1" xfId="0" applyNumberFormat="1" applyFont="1" applyFill="1" applyBorder="1"/>
    <xf numFmtId="4" fontId="2" fillId="34" borderId="1" xfId="0" applyNumberFormat="1" applyFont="1" applyFill="1" applyBorder="1"/>
    <xf numFmtId="176" fontId="2" fillId="38" borderId="1" xfId="0" applyNumberFormat="1" applyFont="1" applyFill="1" applyBorder="1"/>
    <xf numFmtId="4" fontId="2" fillId="38" borderId="1" xfId="0" applyNumberFormat="1" applyFont="1" applyFill="1" applyBorder="1" applyAlignment="1">
      <alignment horizontal="center"/>
    </xf>
    <xf numFmtId="164" fontId="0" fillId="0" borderId="33" xfId="2" applyFont="1" applyBorder="1" applyAlignment="1">
      <alignment horizontal="left" vertical="center" wrapText="1"/>
    </xf>
    <xf numFmtId="164" fontId="0" fillId="0" borderId="7" xfId="2" applyFont="1" applyBorder="1" applyAlignment="1">
      <alignment horizontal="left" vertical="center" wrapText="1"/>
    </xf>
    <xf numFmtId="164" fontId="0" fillId="0" borderId="6" xfId="2" applyFont="1" applyBorder="1" applyAlignment="1">
      <alignment horizontal="left" vertical="center" wrapText="1"/>
    </xf>
    <xf numFmtId="3" fontId="0" fillId="0" borderId="0" xfId="0" applyNumberFormat="1"/>
    <xf numFmtId="164" fontId="0" fillId="0" borderId="16" xfId="2" applyFont="1" applyBorder="1" applyAlignment="1">
      <alignment horizontal="left" vertical="center" wrapText="1"/>
    </xf>
    <xf numFmtId="164" fontId="0" fillId="0" borderId="15" xfId="2" applyFont="1" applyBorder="1" applyAlignment="1">
      <alignment horizontal="left" vertical="center" wrapText="1"/>
    </xf>
    <xf numFmtId="164" fontId="0" fillId="0" borderId="10" xfId="2" applyFont="1" applyBorder="1" applyAlignment="1">
      <alignment horizontal="left" vertical="center" wrapText="1"/>
    </xf>
    <xf numFmtId="4" fontId="8" fillId="0" borderId="0" xfId="0" applyNumberFormat="1" applyFont="1"/>
    <xf numFmtId="0" fontId="1" fillId="0" borderId="0" xfId="0" applyFont="1"/>
    <xf numFmtId="0" fontId="0" fillId="25" borderId="0" xfId="0" applyFill="1"/>
    <xf numFmtId="2" fontId="14" fillId="25" borderId="16" xfId="0" applyNumberFormat="1" applyFont="1" applyFill="1" applyBorder="1" applyAlignment="1">
      <alignment horizontal="center" vertical="center" wrapText="1"/>
    </xf>
    <xf numFmtId="2" fontId="14" fillId="25" borderId="15" xfId="0" applyNumberFormat="1" applyFont="1" applyFill="1" applyBorder="1" applyAlignment="1">
      <alignment horizontal="center" vertical="center" wrapText="1"/>
    </xf>
    <xf numFmtId="1" fontId="14" fillId="25" borderId="15" xfId="0" applyNumberFormat="1" applyFont="1" applyFill="1" applyBorder="1" applyAlignment="1">
      <alignment horizontal="center" vertical="center" wrapText="1"/>
    </xf>
    <xf numFmtId="0" fontId="14" fillId="25" borderId="15" xfId="0" applyFont="1" applyFill="1" applyBorder="1" applyAlignment="1">
      <alignment horizontal="center" vertical="center" wrapText="1"/>
    </xf>
    <xf numFmtId="0" fontId="14" fillId="25" borderId="10" xfId="0" applyFont="1" applyFill="1" applyBorder="1" applyAlignment="1">
      <alignment horizontal="center" vertical="center" wrapText="1"/>
    </xf>
    <xf numFmtId="0" fontId="2" fillId="0" borderId="16" xfId="0" applyFont="1" applyBorder="1" applyAlignment="1">
      <alignment horizontal="center"/>
    </xf>
    <xf numFmtId="0" fontId="2" fillId="0" borderId="10" xfId="0" applyFont="1" applyBorder="1" applyAlignment="1">
      <alignment horizontal="center"/>
    </xf>
    <xf numFmtId="0" fontId="12" fillId="31" borderId="0" xfId="0" applyFont="1" applyFill="1"/>
    <xf numFmtId="0" fontId="0" fillId="40" borderId="0" xfId="0" applyFill="1"/>
    <xf numFmtId="0" fontId="0" fillId="41" borderId="0" xfId="0" applyFill="1"/>
    <xf numFmtId="0" fontId="52" fillId="0" borderId="0" xfId="0" applyFont="1"/>
    <xf numFmtId="0" fontId="54" fillId="0" borderId="0" xfId="0" applyFont="1" applyProtection="1">
      <protection locked="0"/>
    </xf>
    <xf numFmtId="0" fontId="0" fillId="0" borderId="0" xfId="0" applyProtection="1">
      <protection locked="0"/>
    </xf>
    <xf numFmtId="0" fontId="2" fillId="0" borderId="60" xfId="0" applyFont="1" applyBorder="1" applyProtection="1">
      <protection locked="0"/>
    </xf>
    <xf numFmtId="0" fontId="24" fillId="14" borderId="60" xfId="0" applyFont="1" applyFill="1" applyBorder="1" applyProtection="1">
      <protection locked="0"/>
    </xf>
    <xf numFmtId="0" fontId="0" fillId="0" borderId="0" xfId="0" applyAlignment="1" applyProtection="1">
      <alignment horizontal="left"/>
      <protection locked="0"/>
    </xf>
    <xf numFmtId="10" fontId="0" fillId="0" borderId="0" xfId="1" applyNumberFormat="1" applyFont="1" applyProtection="1">
      <protection locked="0"/>
    </xf>
    <xf numFmtId="10" fontId="0" fillId="0" borderId="0" xfId="0" applyNumberFormat="1" applyProtection="1">
      <protection locked="0"/>
    </xf>
    <xf numFmtId="0" fontId="2" fillId="30" borderId="60" xfId="0" applyFont="1" applyFill="1" applyBorder="1"/>
    <xf numFmtId="49" fontId="0" fillId="0" borderId="0" xfId="0" applyNumberFormat="1" applyProtection="1">
      <protection locked="0"/>
    </xf>
    <xf numFmtId="49" fontId="0" fillId="0" borderId="0" xfId="0" applyNumberFormat="1" applyAlignment="1" applyProtection="1">
      <alignment vertical="top"/>
      <protection locked="0"/>
    </xf>
    <xf numFmtId="49" fontId="0" fillId="0" borderId="0" xfId="0" applyNumberFormat="1" applyAlignment="1" applyProtection="1">
      <alignment horizontal="left" vertical="top"/>
      <protection locked="0"/>
    </xf>
    <xf numFmtId="0" fontId="21" fillId="0" borderId="0" xfId="0" applyFont="1"/>
    <xf numFmtId="0" fontId="0" fillId="14" borderId="1" xfId="0" applyFill="1" applyBorder="1" applyAlignment="1" applyProtection="1">
      <alignment vertical="center"/>
      <protection locked="0"/>
    </xf>
    <xf numFmtId="0" fontId="0" fillId="0" borderId="0" xfId="0" applyAlignment="1">
      <alignment horizontal="left"/>
    </xf>
    <xf numFmtId="0" fontId="0" fillId="0" borderId="18" xfId="0" applyBorder="1" applyAlignment="1">
      <alignment horizontal="left"/>
    </xf>
    <xf numFmtId="0" fontId="0" fillId="2" borderId="20" xfId="0" applyFill="1" applyBorder="1" applyProtection="1">
      <protection locked="0"/>
    </xf>
    <xf numFmtId="0" fontId="0" fillId="0" borderId="36" xfId="0" applyBorder="1"/>
    <xf numFmtId="0" fontId="0" fillId="2" borderId="37" xfId="0" applyFill="1" applyBorder="1" applyProtection="1">
      <protection locked="0"/>
    </xf>
    <xf numFmtId="0" fontId="0" fillId="0" borderId="36" xfId="0" applyBorder="1" applyAlignment="1">
      <alignment horizontal="left"/>
    </xf>
    <xf numFmtId="0" fontId="0" fillId="0" borderId="67" xfId="0" applyBorder="1" applyAlignment="1">
      <alignment horizontal="left"/>
    </xf>
    <xf numFmtId="0" fontId="0" fillId="2" borderId="22" xfId="0" applyFill="1" applyBorder="1" applyAlignment="1" applyProtection="1">
      <alignment horizontal="left"/>
      <protection locked="0"/>
    </xf>
    <xf numFmtId="0" fontId="0" fillId="0" borderId="0" xfId="0" applyAlignment="1" applyProtection="1">
      <alignment horizontal="right"/>
      <protection locked="0"/>
    </xf>
    <xf numFmtId="0" fontId="0" fillId="0" borderId="42" xfId="0" applyBorder="1" applyAlignment="1">
      <alignment horizontal="left"/>
    </xf>
    <xf numFmtId="0" fontId="48" fillId="0" borderId="0" xfId="6" applyFont="1" applyAlignment="1">
      <alignment horizontal="left" vertical="top"/>
    </xf>
    <xf numFmtId="0" fontId="26" fillId="0" borderId="0" xfId="6" applyFont="1" applyAlignment="1">
      <alignment horizontal="left" wrapText="1"/>
    </xf>
    <xf numFmtId="0" fontId="28" fillId="0" borderId="0" xfId="6" applyFont="1" applyAlignment="1">
      <alignment horizontal="left" vertical="top" wrapText="1"/>
    </xf>
    <xf numFmtId="164" fontId="6" fillId="0" borderId="0" xfId="2" applyFont="1" applyAlignment="1">
      <alignment vertical="center" wrapText="1"/>
    </xf>
    <xf numFmtId="0" fontId="26" fillId="0" borderId="0" xfId="6" applyFont="1" applyAlignment="1">
      <alignment horizontal="left" vertical="center" wrapText="1"/>
    </xf>
    <xf numFmtId="164" fontId="6" fillId="0" borderId="0" xfId="2" applyFont="1" applyAlignment="1">
      <alignment horizontal="center"/>
    </xf>
    <xf numFmtId="0" fontId="26" fillId="27" borderId="0" xfId="6" applyFont="1" applyFill="1" applyAlignment="1">
      <alignment horizontal="right" wrapText="1"/>
    </xf>
    <xf numFmtId="0" fontId="26" fillId="27" borderId="0" xfId="6" applyFont="1" applyFill="1" applyAlignment="1">
      <alignment horizontal="left" wrapText="1"/>
    </xf>
    <xf numFmtId="0" fontId="15" fillId="0" borderId="0" xfId="6" applyFont="1" applyAlignment="1">
      <alignment horizontal="center" vertical="center" wrapText="1"/>
    </xf>
    <xf numFmtId="0" fontId="26" fillId="0" borderId="0" xfId="6" applyFont="1" applyAlignment="1">
      <alignment horizontal="center" wrapText="1"/>
    </xf>
    <xf numFmtId="0" fontId="1" fillId="0" borderId="0" xfId="6" applyFont="1"/>
    <xf numFmtId="0" fontId="9" fillId="0" borderId="56" xfId="6" applyFont="1" applyBorder="1" applyAlignment="1">
      <alignment horizontal="center" vertical="center" wrapText="1"/>
    </xf>
    <xf numFmtId="0" fontId="9" fillId="13" borderId="56" xfId="6" applyFont="1" applyFill="1" applyBorder="1" applyAlignment="1">
      <alignment horizontal="center" vertical="center" wrapText="1"/>
    </xf>
    <xf numFmtId="0" fontId="9" fillId="26" borderId="56" xfId="6" applyFont="1" applyFill="1" applyBorder="1" applyAlignment="1">
      <alignment horizontal="center" vertical="center" wrapText="1"/>
    </xf>
    <xf numFmtId="0" fontId="17" fillId="0" borderId="54" xfId="6" applyFont="1" applyBorder="1" applyAlignment="1">
      <alignment horizontal="left" vertical="center" wrapText="1"/>
    </xf>
    <xf numFmtId="0" fontId="9" fillId="25" borderId="54" xfId="6" applyFont="1" applyFill="1" applyBorder="1" applyAlignment="1">
      <alignment horizontal="left" vertical="center" wrapText="1"/>
    </xf>
    <xf numFmtId="0" fontId="9" fillId="26" borderId="54" xfId="6" applyFont="1" applyFill="1" applyBorder="1" applyAlignment="1">
      <alignment horizontal="left" vertical="center" wrapText="1"/>
    </xf>
    <xf numFmtId="0" fontId="9" fillId="28" borderId="56" xfId="6" applyFont="1" applyFill="1" applyBorder="1" applyAlignment="1" applyProtection="1">
      <alignment horizontal="right" vertical="center" wrapText="1"/>
      <protection locked="0"/>
    </xf>
    <xf numFmtId="0" fontId="9" fillId="26" borderId="56" xfId="6" applyFont="1" applyFill="1" applyBorder="1" applyAlignment="1">
      <alignment horizontal="right" vertical="center" wrapText="1"/>
    </xf>
    <xf numFmtId="0" fontId="9" fillId="28" borderId="61" xfId="6" applyFont="1" applyFill="1" applyBorder="1" applyAlignment="1" applyProtection="1">
      <alignment horizontal="right" vertical="center" wrapText="1"/>
      <protection locked="0"/>
    </xf>
    <xf numFmtId="0" fontId="9" fillId="28" borderId="60" xfId="6" applyFont="1" applyFill="1" applyBorder="1" applyAlignment="1" applyProtection="1">
      <alignment horizontal="right" vertical="center" wrapText="1"/>
      <protection locked="0"/>
    </xf>
    <xf numFmtId="0" fontId="9" fillId="28" borderId="0" xfId="6" applyFont="1" applyFill="1" applyAlignment="1" applyProtection="1">
      <alignment horizontal="right" vertical="center" wrapText="1"/>
      <protection locked="0"/>
    </xf>
    <xf numFmtId="0" fontId="9" fillId="28" borderId="62" xfId="6" applyFont="1" applyFill="1" applyBorder="1" applyAlignment="1" applyProtection="1">
      <alignment horizontal="right" vertical="center" wrapText="1"/>
      <protection locked="0"/>
    </xf>
    <xf numFmtId="0" fontId="9" fillId="28" borderId="54" xfId="6" applyFont="1" applyFill="1" applyBorder="1" applyAlignment="1" applyProtection="1">
      <alignment horizontal="right" vertical="center" wrapText="1"/>
      <protection locked="0"/>
    </xf>
    <xf numFmtId="164" fontId="9" fillId="4" borderId="36" xfId="2" applyFont="1" applyFill="1" applyBorder="1" applyAlignment="1">
      <alignment vertical="center" wrapText="1"/>
    </xf>
    <xf numFmtId="164" fontId="9" fillId="0" borderId="36" xfId="2" applyFont="1" applyBorder="1" applyAlignment="1">
      <alignment vertical="center" wrapText="1"/>
    </xf>
    <xf numFmtId="164" fontId="9" fillId="5" borderId="36" xfId="2" applyFont="1" applyFill="1" applyBorder="1" applyAlignment="1">
      <alignment vertical="center" wrapText="1"/>
    </xf>
    <xf numFmtId="164" fontId="9" fillId="6" borderId="36" xfId="2" applyFont="1" applyFill="1" applyBorder="1" applyAlignment="1">
      <alignment vertical="center" wrapText="1"/>
    </xf>
    <xf numFmtId="164" fontId="9" fillId="6" borderId="67" xfId="2" applyFont="1" applyFill="1" applyBorder="1" applyAlignment="1">
      <alignment vertical="center" wrapText="1"/>
    </xf>
    <xf numFmtId="0" fontId="1" fillId="0" borderId="0" xfId="0" applyFont="1" applyAlignment="1">
      <alignment vertical="top"/>
    </xf>
    <xf numFmtId="0" fontId="12" fillId="0" borderId="0" xfId="0" applyFont="1" applyAlignment="1">
      <alignment vertical="top"/>
    </xf>
    <xf numFmtId="164" fontId="9" fillId="0" borderId="1" xfId="2" applyFont="1" applyBorder="1" applyAlignment="1">
      <alignment vertical="center" wrapText="1"/>
    </xf>
    <xf numFmtId="164" fontId="9" fillId="0" borderId="1" xfId="2" applyFont="1" applyBorder="1" applyAlignment="1">
      <alignment horizontal="center" vertical="center" wrapText="1"/>
    </xf>
    <xf numFmtId="2" fontId="9" fillId="19" borderId="1" xfId="3" applyNumberFormat="1" applyFont="1" applyFill="1" applyBorder="1" applyAlignment="1" applyProtection="1">
      <alignment vertical="center" wrapText="1"/>
      <protection locked="0"/>
    </xf>
    <xf numFmtId="172" fontId="9" fillId="19" borderId="1" xfId="3" applyNumberFormat="1" applyFont="1" applyFill="1" applyBorder="1" applyAlignment="1" applyProtection="1">
      <alignment vertical="center" wrapText="1"/>
      <protection locked="0"/>
    </xf>
    <xf numFmtId="2" fontId="1" fillId="18" borderId="1" xfId="0" applyNumberFormat="1" applyFont="1" applyFill="1" applyBorder="1" applyAlignment="1" applyProtection="1">
      <alignment vertical="center"/>
      <protection locked="0"/>
    </xf>
    <xf numFmtId="172" fontId="9" fillId="18" borderId="1" xfId="3" applyNumberFormat="1" applyFont="1" applyFill="1" applyBorder="1" applyAlignment="1" applyProtection="1">
      <alignment vertical="center" wrapText="1"/>
      <protection locked="0"/>
    </xf>
    <xf numFmtId="172" fontId="9" fillId="18" borderId="37" xfId="3" applyNumberFormat="1" applyFont="1" applyFill="1" applyBorder="1" applyAlignment="1" applyProtection="1">
      <alignment vertical="center" wrapText="1"/>
      <protection locked="0"/>
    </xf>
    <xf numFmtId="164" fontId="9" fillId="0" borderId="21" xfId="2" applyFont="1" applyBorder="1" applyAlignment="1">
      <alignment vertical="center" wrapText="1"/>
    </xf>
    <xf numFmtId="164" fontId="9" fillId="0" borderId="21" xfId="2" applyFont="1" applyBorder="1" applyAlignment="1">
      <alignment horizontal="center" vertical="center" wrapText="1"/>
    </xf>
    <xf numFmtId="2" fontId="9" fillId="19" borderId="21" xfId="3" applyNumberFormat="1" applyFont="1" applyFill="1" applyBorder="1" applyAlignment="1" applyProtection="1">
      <alignment vertical="center" wrapText="1"/>
      <protection locked="0"/>
    </xf>
    <xf numFmtId="172" fontId="9" fillId="19" borderId="21" xfId="3" applyNumberFormat="1" applyFont="1" applyFill="1" applyBorder="1" applyAlignment="1" applyProtection="1">
      <alignment vertical="center" wrapText="1"/>
      <protection locked="0"/>
    </xf>
    <xf numFmtId="2" fontId="1" fillId="18" borderId="21" xfId="0" applyNumberFormat="1" applyFont="1" applyFill="1" applyBorder="1" applyAlignment="1" applyProtection="1">
      <alignment vertical="center"/>
      <protection locked="0"/>
    </xf>
    <xf numFmtId="172" fontId="9" fillId="18" borderId="21" xfId="3" applyNumberFormat="1" applyFont="1" applyFill="1" applyBorder="1" applyAlignment="1" applyProtection="1">
      <alignment vertical="center" wrapText="1"/>
      <protection locked="0"/>
    </xf>
    <xf numFmtId="172" fontId="9" fillId="18" borderId="22" xfId="3" applyNumberFormat="1" applyFont="1" applyFill="1" applyBorder="1" applyAlignment="1" applyProtection="1">
      <alignment vertical="center" wrapText="1"/>
      <protection locked="0"/>
    </xf>
    <xf numFmtId="164" fontId="9" fillId="4" borderId="68" xfId="2" applyFont="1" applyFill="1" applyBorder="1" applyAlignment="1">
      <alignment vertical="center" wrapText="1"/>
    </xf>
    <xf numFmtId="164" fontId="9" fillId="0" borderId="32" xfId="2" applyFont="1" applyBorder="1" applyAlignment="1">
      <alignment vertical="center" wrapText="1"/>
    </xf>
    <xf numFmtId="164" fontId="9" fillId="0" borderId="32" xfId="2" applyFont="1" applyBorder="1" applyAlignment="1">
      <alignment horizontal="center" vertical="center" wrapText="1"/>
    </xf>
    <xf numFmtId="2" fontId="9" fillId="19" borderId="32" xfId="3" applyNumberFormat="1" applyFont="1" applyFill="1" applyBorder="1" applyAlignment="1" applyProtection="1">
      <alignment vertical="center" wrapText="1"/>
      <protection locked="0"/>
    </xf>
    <xf numFmtId="172" fontId="9" fillId="19" borderId="32" xfId="3" applyNumberFormat="1" applyFont="1" applyFill="1" applyBorder="1" applyAlignment="1" applyProtection="1">
      <alignment vertical="center" wrapText="1"/>
      <protection locked="0"/>
    </xf>
    <xf numFmtId="2" fontId="1" fillId="18" borderId="32" xfId="0" applyNumberFormat="1" applyFont="1" applyFill="1" applyBorder="1" applyAlignment="1" applyProtection="1">
      <alignment vertical="center"/>
      <protection locked="0"/>
    </xf>
    <xf numFmtId="172" fontId="9" fillId="18" borderId="32" xfId="3" applyNumberFormat="1" applyFont="1" applyFill="1" applyBorder="1" applyAlignment="1" applyProtection="1">
      <alignment vertical="center" wrapText="1"/>
      <protection locked="0"/>
    </xf>
    <xf numFmtId="172" fontId="9" fillId="18" borderId="69" xfId="3" applyNumberFormat="1" applyFont="1" applyFill="1" applyBorder="1" applyAlignment="1" applyProtection="1">
      <alignment vertical="center" wrapText="1"/>
      <protection locked="0"/>
    </xf>
    <xf numFmtId="164" fontId="16" fillId="0" borderId="42" xfId="2" applyFont="1" applyBorder="1" applyAlignment="1">
      <alignment vertical="top"/>
    </xf>
    <xf numFmtId="164" fontId="16" fillId="0" borderId="70" xfId="2" applyFont="1" applyBorder="1" applyAlignment="1">
      <alignment vertical="top"/>
    </xf>
    <xf numFmtId="164" fontId="16" fillId="0" borderId="71" xfId="2" applyFont="1" applyBorder="1" applyAlignment="1">
      <alignment vertical="top"/>
    </xf>
    <xf numFmtId="164" fontId="16" fillId="0" borderId="72" xfId="2" applyFont="1" applyBorder="1" applyAlignment="1">
      <alignment vertical="top" wrapText="1"/>
    </xf>
    <xf numFmtId="164" fontId="16" fillId="0" borderId="73" xfId="2" applyFont="1" applyBorder="1" applyAlignment="1">
      <alignment vertical="top" wrapText="1"/>
    </xf>
    <xf numFmtId="164" fontId="16" fillId="0" borderId="71" xfId="2" applyFont="1" applyBorder="1" applyAlignment="1">
      <alignment vertical="top" wrapText="1"/>
    </xf>
    <xf numFmtId="3" fontId="0" fillId="14" borderId="1" xfId="0" applyNumberFormat="1" applyFill="1" applyBorder="1"/>
    <xf numFmtId="4" fontId="1" fillId="0" borderId="1" xfId="1" applyNumberFormat="1" applyFont="1" applyFill="1" applyBorder="1" applyAlignment="1" applyProtection="1">
      <alignment horizontal="right"/>
    </xf>
    <xf numFmtId="0" fontId="2" fillId="0" borderId="35" xfId="0" applyFont="1" applyBorder="1" applyAlignment="1">
      <alignment vertical="top" wrapText="1"/>
    </xf>
    <xf numFmtId="0" fontId="2" fillId="0" borderId="40" xfId="0" applyFont="1" applyBorder="1" applyAlignment="1">
      <alignment vertical="top" wrapText="1"/>
    </xf>
    <xf numFmtId="0" fontId="1" fillId="0" borderId="18" xfId="0" applyFont="1" applyBorder="1" applyAlignment="1">
      <alignment horizontal="left"/>
    </xf>
    <xf numFmtId="4" fontId="1" fillId="0" borderId="19" xfId="1" applyNumberFormat="1" applyFont="1" applyFill="1" applyBorder="1" applyAlignment="1" applyProtection="1">
      <alignment horizontal="right"/>
    </xf>
    <xf numFmtId="0" fontId="1" fillId="0" borderId="36" xfId="0" applyFont="1" applyBorder="1" applyAlignment="1">
      <alignment horizontal="left"/>
    </xf>
    <xf numFmtId="0" fontId="2" fillId="0" borderId="67" xfId="0" applyFont="1" applyBorder="1" applyAlignment="1">
      <alignment horizontal="left"/>
    </xf>
    <xf numFmtId="4" fontId="2" fillId="0" borderId="21" xfId="0" applyNumberFormat="1" applyFont="1" applyBorder="1" applyAlignment="1">
      <alignment horizontal="right" wrapText="1"/>
    </xf>
    <xf numFmtId="172" fontId="9" fillId="19" borderId="20" xfId="3" applyNumberFormat="1" applyFont="1" applyFill="1" applyBorder="1" applyAlignment="1" applyProtection="1">
      <alignment vertical="center" wrapText="1"/>
      <protection locked="0"/>
    </xf>
    <xf numFmtId="2" fontId="1" fillId="18" borderId="18" xfId="0" applyNumberFormat="1" applyFont="1" applyFill="1" applyBorder="1" applyAlignment="1" applyProtection="1">
      <alignment vertical="center"/>
      <protection locked="0"/>
    </xf>
    <xf numFmtId="172" fontId="9" fillId="19" borderId="37" xfId="3" applyNumberFormat="1" applyFont="1" applyFill="1" applyBorder="1" applyAlignment="1" applyProtection="1">
      <alignment vertical="center" wrapText="1"/>
      <protection locked="0"/>
    </xf>
    <xf numFmtId="2" fontId="1" fillId="18" borderId="36" xfId="0" applyNumberFormat="1" applyFont="1" applyFill="1" applyBorder="1" applyAlignment="1" applyProtection="1">
      <alignment vertical="center"/>
      <protection locked="0"/>
    </xf>
    <xf numFmtId="172" fontId="9" fillId="19" borderId="22" xfId="3" applyNumberFormat="1" applyFont="1" applyFill="1" applyBorder="1" applyAlignment="1" applyProtection="1">
      <alignment vertical="center" wrapText="1"/>
      <protection locked="0"/>
    </xf>
    <xf numFmtId="2" fontId="1" fillId="18" borderId="67" xfId="0" applyNumberFormat="1" applyFont="1" applyFill="1" applyBorder="1" applyAlignment="1" applyProtection="1">
      <alignment vertical="center"/>
      <protection locked="0"/>
    </xf>
    <xf numFmtId="10" fontId="24" fillId="14" borderId="60" xfId="1" applyNumberFormat="1" applyFont="1" applyFill="1" applyBorder="1" applyAlignment="1" applyProtection="1">
      <alignment horizontal="center" vertical="center"/>
    </xf>
    <xf numFmtId="0" fontId="1" fillId="0" borderId="0" xfId="0" applyFont="1" applyAlignment="1">
      <alignment wrapText="1"/>
    </xf>
    <xf numFmtId="0" fontId="1" fillId="0" borderId="0" xfId="0" applyFont="1" applyAlignment="1">
      <alignment horizontal="left" vertical="center" indent="1"/>
    </xf>
    <xf numFmtId="0" fontId="2" fillId="0" borderId="0" xfId="0" applyFont="1" applyAlignment="1" applyProtection="1">
      <alignment horizontal="left" vertical="top" wrapText="1"/>
      <protection locked="0"/>
    </xf>
    <xf numFmtId="0" fontId="2" fillId="0" borderId="0" xfId="0" applyFont="1" applyAlignment="1" applyProtection="1">
      <alignment horizontal="left" vertical="top"/>
      <protection locked="0"/>
    </xf>
    <xf numFmtId="0" fontId="19" fillId="39" borderId="0" xfId="0" applyFont="1" applyFill="1" applyAlignment="1">
      <alignment horizontal="left" vertical="top"/>
    </xf>
    <xf numFmtId="49" fontId="2" fillId="14" borderId="0" xfId="0" applyNumberFormat="1" applyFont="1" applyFill="1" applyAlignment="1" applyProtection="1">
      <alignment horizontal="left" vertical="top"/>
      <protection locked="0"/>
    </xf>
    <xf numFmtId="0" fontId="2" fillId="0" borderId="1" xfId="0" applyFont="1" applyBorder="1" applyAlignment="1">
      <alignment horizontal="left" vertical="top"/>
    </xf>
    <xf numFmtId="0" fontId="2" fillId="0" borderId="41" xfId="0" applyFont="1" applyBorder="1" applyAlignment="1">
      <alignment vertical="top" wrapText="1"/>
    </xf>
    <xf numFmtId="4" fontId="1" fillId="0" borderId="20" xfId="1" applyNumberFormat="1" applyFont="1" applyFill="1" applyBorder="1" applyAlignment="1" applyProtection="1">
      <alignment horizontal="right"/>
    </xf>
    <xf numFmtId="4" fontId="1" fillId="0" borderId="37" xfId="1" applyNumberFormat="1" applyFont="1" applyFill="1" applyBorder="1" applyAlignment="1" applyProtection="1">
      <alignment horizontal="right"/>
    </xf>
    <xf numFmtId="4" fontId="2" fillId="0" borderId="22" xfId="0" applyNumberFormat="1" applyFont="1" applyBorder="1" applyAlignment="1">
      <alignment horizontal="right" wrapText="1"/>
    </xf>
    <xf numFmtId="0" fontId="1" fillId="0" borderId="36" xfId="0" applyFont="1" applyBorder="1" applyAlignment="1">
      <alignment horizontal="left" vertical="top"/>
    </xf>
    <xf numFmtId="0" fontId="16" fillId="0" borderId="42" xfId="0" applyFont="1" applyBorder="1" applyAlignment="1">
      <alignment horizontal="left" vertical="top" wrapText="1"/>
    </xf>
    <xf numFmtId="0" fontId="9" fillId="0" borderId="20" xfId="0" applyFont="1" applyBorder="1" applyAlignment="1">
      <alignment horizontal="left" vertical="top" wrapText="1"/>
    </xf>
    <xf numFmtId="0" fontId="9" fillId="0" borderId="37" xfId="0" applyFont="1" applyBorder="1" applyAlignment="1">
      <alignment horizontal="left" vertical="top" wrapText="1"/>
    </xf>
    <xf numFmtId="0" fontId="9" fillId="0" borderId="76" xfId="0" applyFont="1" applyBorder="1" applyAlignment="1">
      <alignment horizontal="left" vertical="top" wrapText="1"/>
    </xf>
    <xf numFmtId="0" fontId="9" fillId="0" borderId="38" xfId="0" applyFont="1" applyBorder="1" applyAlignment="1">
      <alignment horizontal="left" vertical="top" wrapText="1"/>
    </xf>
    <xf numFmtId="0" fontId="9" fillId="0" borderId="39" xfId="0" applyFont="1" applyBorder="1" applyAlignment="1">
      <alignment horizontal="left" vertical="top" wrapText="1"/>
    </xf>
    <xf numFmtId="0" fontId="16" fillId="0" borderId="60" xfId="0" applyFont="1" applyBorder="1" applyAlignment="1">
      <alignment horizontal="left" vertical="top" wrapText="1"/>
    </xf>
    <xf numFmtId="165" fontId="28" fillId="0" borderId="0" xfId="3" applyNumberFormat="1" applyFont="1" applyAlignment="1">
      <alignment horizontal="left" vertical="top" wrapText="1"/>
    </xf>
    <xf numFmtId="0" fontId="2" fillId="0" borderId="18" xfId="0" applyFont="1" applyBorder="1" applyAlignment="1">
      <alignment vertical="top" wrapText="1"/>
    </xf>
    <xf numFmtId="0" fontId="2" fillId="0" borderId="19" xfId="0" applyFont="1" applyBorder="1" applyAlignment="1">
      <alignment vertical="top" wrapText="1"/>
    </xf>
    <xf numFmtId="0" fontId="1" fillId="0" borderId="1" xfId="0" applyFont="1" applyBorder="1" applyAlignment="1">
      <alignment horizontal="left" vertical="top"/>
    </xf>
    <xf numFmtId="0" fontId="9" fillId="0" borderId="69" xfId="0" applyFont="1" applyBorder="1" applyAlignment="1">
      <alignment horizontal="left" vertical="top" wrapText="1"/>
    </xf>
    <xf numFmtId="0" fontId="6" fillId="0" borderId="0" xfId="2" applyNumberFormat="1" applyFont="1" applyAlignment="1">
      <alignment horizontal="center" vertical="center" wrapText="1"/>
    </xf>
    <xf numFmtId="0" fontId="6" fillId="0" borderId="0" xfId="3" applyFont="1" applyAlignment="1">
      <alignment vertical="center" wrapText="1"/>
    </xf>
    <xf numFmtId="0" fontId="9" fillId="0" borderId="74" xfId="0" applyFont="1" applyBorder="1" applyAlignment="1">
      <alignment horizontal="left" vertical="top" wrapText="1"/>
    </xf>
    <xf numFmtId="10" fontId="9" fillId="19" borderId="19" xfId="3" applyNumberFormat="1" applyFont="1" applyFill="1" applyBorder="1" applyAlignment="1" applyProtection="1">
      <alignment vertical="center" wrapText="1"/>
      <protection locked="0"/>
    </xf>
    <xf numFmtId="10" fontId="9" fillId="19" borderId="32" xfId="3" applyNumberFormat="1" applyFont="1" applyFill="1" applyBorder="1" applyAlignment="1" applyProtection="1">
      <alignment vertical="center" wrapText="1"/>
      <protection locked="0"/>
    </xf>
    <xf numFmtId="10" fontId="9" fillId="19" borderId="1" xfId="3" applyNumberFormat="1" applyFont="1" applyFill="1" applyBorder="1" applyAlignment="1" applyProtection="1">
      <alignment vertical="center" wrapText="1"/>
      <protection locked="0"/>
    </xf>
    <xf numFmtId="10" fontId="9" fillId="19" borderId="31" xfId="3" applyNumberFormat="1" applyFont="1" applyFill="1" applyBorder="1" applyAlignment="1" applyProtection="1">
      <alignment vertical="center" wrapText="1"/>
      <protection locked="0"/>
    </xf>
    <xf numFmtId="0" fontId="2" fillId="0" borderId="20" xfId="0" applyFont="1" applyBorder="1" applyAlignment="1">
      <alignment vertical="top" wrapText="1"/>
    </xf>
    <xf numFmtId="0" fontId="1" fillId="0" borderId="1" xfId="0" applyFont="1" applyBorder="1" applyAlignment="1">
      <alignment horizontal="left" vertical="top" wrapText="1"/>
    </xf>
    <xf numFmtId="4" fontId="9" fillId="19" borderId="18" xfId="3" applyNumberFormat="1" applyFont="1" applyFill="1" applyBorder="1" applyAlignment="1" applyProtection="1">
      <alignment vertical="center" wrapText="1"/>
      <protection locked="0"/>
    </xf>
    <xf numFmtId="4" fontId="9" fillId="19" borderId="19" xfId="3" applyNumberFormat="1" applyFont="1" applyFill="1" applyBorder="1" applyAlignment="1" applyProtection="1">
      <alignment vertical="center" wrapText="1"/>
      <protection locked="0"/>
    </xf>
    <xf numFmtId="4" fontId="9" fillId="19" borderId="68" xfId="3" applyNumberFormat="1" applyFont="1" applyFill="1" applyBorder="1" applyAlignment="1" applyProtection="1">
      <alignment vertical="center" wrapText="1"/>
      <protection locked="0"/>
    </xf>
    <xf numFmtId="4" fontId="9" fillId="19" borderId="32" xfId="3" applyNumberFormat="1" applyFont="1" applyFill="1" applyBorder="1" applyAlignment="1" applyProtection="1">
      <alignment vertical="center" wrapText="1"/>
      <protection locked="0"/>
    </xf>
    <xf numFmtId="4" fontId="9" fillId="19" borderId="36" xfId="3" applyNumberFormat="1" applyFont="1" applyFill="1" applyBorder="1" applyAlignment="1" applyProtection="1">
      <alignment vertical="center" wrapText="1"/>
      <protection locked="0"/>
    </xf>
    <xf numFmtId="4" fontId="9" fillId="19" borderId="1" xfId="3" applyNumberFormat="1" applyFont="1" applyFill="1" applyBorder="1" applyAlignment="1" applyProtection="1">
      <alignment vertical="center" wrapText="1"/>
      <protection locked="0"/>
    </xf>
    <xf numFmtId="4" fontId="9" fillId="19" borderId="38" xfId="3" applyNumberFormat="1" applyFont="1" applyFill="1" applyBorder="1" applyAlignment="1" applyProtection="1">
      <alignment vertical="center" wrapText="1"/>
      <protection locked="0"/>
    </xf>
    <xf numFmtId="4" fontId="9" fillId="19" borderId="31" xfId="3" applyNumberFormat="1" applyFont="1" applyFill="1" applyBorder="1" applyAlignment="1" applyProtection="1">
      <alignment vertical="center" wrapText="1"/>
      <protection locked="0"/>
    </xf>
    <xf numFmtId="4" fontId="9" fillId="0" borderId="75" xfId="0" applyNumberFormat="1" applyFont="1" applyBorder="1" applyAlignment="1">
      <alignment horizontal="left" vertical="top" wrapText="1"/>
    </xf>
    <xf numFmtId="4" fontId="9" fillId="19" borderId="20" xfId="3" applyNumberFormat="1" applyFont="1" applyFill="1" applyBorder="1" applyAlignment="1" applyProtection="1">
      <alignment vertical="center" wrapText="1"/>
      <protection locked="0"/>
    </xf>
    <xf numFmtId="4" fontId="9" fillId="19" borderId="69" xfId="3" applyNumberFormat="1" applyFont="1" applyFill="1" applyBorder="1" applyAlignment="1" applyProtection="1">
      <alignment vertical="center" wrapText="1"/>
      <protection locked="0"/>
    </xf>
    <xf numFmtId="4" fontId="9" fillId="19" borderId="37" xfId="3" applyNumberFormat="1" applyFont="1" applyFill="1" applyBorder="1" applyAlignment="1" applyProtection="1">
      <alignment vertical="center" wrapText="1"/>
      <protection locked="0"/>
    </xf>
    <xf numFmtId="4" fontId="9" fillId="19" borderId="39" xfId="3" applyNumberFormat="1" applyFont="1" applyFill="1" applyBorder="1" applyAlignment="1" applyProtection="1">
      <alignment vertical="center" wrapText="1"/>
      <protection locked="0"/>
    </xf>
    <xf numFmtId="4" fontId="1" fillId="18" borderId="18" xfId="0" applyNumberFormat="1" applyFont="1" applyFill="1" applyBorder="1" applyAlignment="1" applyProtection="1">
      <alignment vertical="center"/>
      <protection locked="0"/>
    </xf>
    <xf numFmtId="4" fontId="1" fillId="18" borderId="20" xfId="0" applyNumberFormat="1" applyFont="1" applyFill="1" applyBorder="1" applyAlignment="1" applyProtection="1">
      <alignment vertical="center"/>
      <protection locked="0"/>
    </xf>
    <xf numFmtId="4" fontId="1" fillId="18" borderId="68" xfId="0" applyNumberFormat="1" applyFont="1" applyFill="1" applyBorder="1" applyAlignment="1" applyProtection="1">
      <alignment vertical="center"/>
      <protection locked="0"/>
    </xf>
    <xf numFmtId="4" fontId="1" fillId="18" borderId="69" xfId="0" applyNumberFormat="1" applyFont="1" applyFill="1" applyBorder="1" applyAlignment="1" applyProtection="1">
      <alignment vertical="center"/>
      <protection locked="0"/>
    </xf>
    <xf numFmtId="4" fontId="1" fillId="18" borderId="36" xfId="0" applyNumberFormat="1" applyFont="1" applyFill="1" applyBorder="1" applyAlignment="1" applyProtection="1">
      <alignment vertical="center"/>
      <protection locked="0"/>
    </xf>
    <xf numFmtId="4" fontId="1" fillId="18" borderId="37" xfId="0" applyNumberFormat="1" applyFont="1" applyFill="1" applyBorder="1" applyAlignment="1" applyProtection="1">
      <alignment vertical="center"/>
      <protection locked="0"/>
    </xf>
    <xf numFmtId="4" fontId="1" fillId="18" borderId="38" xfId="0" applyNumberFormat="1" applyFont="1" applyFill="1" applyBorder="1" applyAlignment="1" applyProtection="1">
      <alignment vertical="center"/>
      <protection locked="0"/>
    </xf>
    <xf numFmtId="4" fontId="1" fillId="18" borderId="39" xfId="0" applyNumberFormat="1" applyFont="1" applyFill="1" applyBorder="1" applyAlignment="1" applyProtection="1">
      <alignment vertical="center"/>
      <protection locked="0"/>
    </xf>
    <xf numFmtId="0" fontId="16" fillId="0" borderId="1" xfId="0" applyFont="1" applyBorder="1" applyAlignment="1">
      <alignment horizontal="center" vertical="center"/>
    </xf>
    <xf numFmtId="0" fontId="2" fillId="0" borderId="1" xfId="0" applyFont="1" applyBorder="1" applyAlignment="1">
      <alignment horizontal="center" vertical="center"/>
    </xf>
    <xf numFmtId="0" fontId="21" fillId="0" borderId="0" xfId="0" applyFont="1" applyAlignment="1">
      <alignment vertical="center"/>
    </xf>
    <xf numFmtId="171" fontId="0" fillId="0" borderId="0" xfId="0" applyNumberFormat="1" applyAlignment="1">
      <alignment vertical="center"/>
    </xf>
    <xf numFmtId="164" fontId="2" fillId="0" borderId="0" xfId="0" applyNumberFormat="1" applyFont="1"/>
    <xf numFmtId="164" fontId="16" fillId="34" borderId="46" xfId="2" applyFont="1" applyFill="1" applyBorder="1" applyAlignment="1">
      <alignment horizontal="center" vertical="top" wrapText="1"/>
    </xf>
    <xf numFmtId="0" fontId="0" fillId="0" borderId="0" xfId="0" applyAlignment="1">
      <alignment vertical="top"/>
    </xf>
    <xf numFmtId="164" fontId="16" fillId="34" borderId="77" xfId="2" applyFont="1" applyFill="1" applyBorder="1" applyAlignment="1">
      <alignment horizontal="center" vertical="top" wrapText="1"/>
    </xf>
    <xf numFmtId="2" fontId="9" fillId="2" borderId="32" xfId="2" applyNumberFormat="1" applyFont="1" applyFill="1" applyBorder="1" applyAlignment="1" applyProtection="1">
      <alignment horizontal="center" wrapText="1"/>
      <protection locked="0"/>
    </xf>
    <xf numFmtId="164" fontId="9" fillId="8" borderId="60" xfId="2" applyFont="1" applyFill="1" applyBorder="1" applyAlignment="1">
      <alignment horizontal="center" vertical="center" wrapText="1"/>
    </xf>
    <xf numFmtId="164" fontId="9" fillId="8" borderId="60" xfId="2" applyFont="1" applyFill="1" applyBorder="1" applyAlignment="1">
      <alignment vertical="top" wrapText="1"/>
    </xf>
    <xf numFmtId="1" fontId="11" fillId="12" borderId="1" xfId="0" applyNumberFormat="1" applyFont="1" applyFill="1" applyBorder="1" applyAlignment="1">
      <alignment horizontal="center" vertical="center"/>
    </xf>
    <xf numFmtId="164" fontId="9" fillId="8" borderId="40" xfId="2" applyFont="1" applyFill="1" applyBorder="1" applyAlignment="1">
      <alignment horizontal="center" vertical="top" wrapText="1"/>
    </xf>
    <xf numFmtId="164" fontId="9" fillId="8" borderId="35" xfId="2" applyFont="1" applyFill="1" applyBorder="1" applyAlignment="1">
      <alignment horizontal="center" vertical="top" wrapText="1"/>
    </xf>
    <xf numFmtId="14" fontId="0" fillId="0" borderId="0" xfId="0" applyNumberFormat="1" applyProtection="1">
      <protection locked="0"/>
    </xf>
    <xf numFmtId="0" fontId="0" fillId="0" borderId="78" xfId="0" applyBorder="1"/>
    <xf numFmtId="171" fontId="0" fillId="0" borderId="20" xfId="0" applyNumberFormat="1" applyBorder="1"/>
    <xf numFmtId="0" fontId="0" fillId="0" borderId="28" xfId="0" applyBorder="1"/>
    <xf numFmtId="171" fontId="0" fillId="0" borderId="37" xfId="0" applyNumberFormat="1" applyBorder="1"/>
    <xf numFmtId="0" fontId="0" fillId="0" borderId="79" xfId="0" applyBorder="1" applyAlignment="1">
      <alignment vertical="center"/>
    </xf>
    <xf numFmtId="171" fontId="0" fillId="0" borderId="39" xfId="0" applyNumberFormat="1" applyBorder="1" applyAlignment="1">
      <alignment vertical="center"/>
    </xf>
    <xf numFmtId="2" fontId="0" fillId="0" borderId="37" xfId="0" applyNumberFormat="1" applyBorder="1"/>
    <xf numFmtId="0" fontId="0" fillId="0" borderId="27" xfId="0" applyBorder="1"/>
    <xf numFmtId="2" fontId="0" fillId="0" borderId="22" xfId="0" applyNumberFormat="1" applyBorder="1"/>
    <xf numFmtId="164" fontId="0" fillId="0" borderId="20" xfId="0" applyNumberFormat="1" applyBorder="1"/>
    <xf numFmtId="10" fontId="0" fillId="0" borderId="37" xfId="1" applyNumberFormat="1" applyFont="1" applyBorder="1" applyProtection="1"/>
    <xf numFmtId="0" fontId="0" fillId="0" borderId="37" xfId="0" applyBorder="1"/>
    <xf numFmtId="0" fontId="0" fillId="0" borderId="22" xfId="0" applyBorder="1"/>
    <xf numFmtId="0" fontId="0" fillId="17" borderId="42" xfId="0" applyFill="1" applyBorder="1"/>
    <xf numFmtId="2" fontId="0" fillId="17" borderId="41" xfId="0" applyNumberFormat="1" applyFill="1" applyBorder="1"/>
    <xf numFmtId="0" fontId="21" fillId="0" borderId="35" xfId="0" applyFont="1" applyBorder="1" applyAlignment="1">
      <alignment horizontal="left"/>
    </xf>
    <xf numFmtId="0" fontId="0" fillId="0" borderId="41" xfId="0" applyBorder="1"/>
    <xf numFmtId="0" fontId="0" fillId="0" borderId="18" xfId="0" applyBorder="1"/>
    <xf numFmtId="10" fontId="0" fillId="0" borderId="20" xfId="1" applyNumberFormat="1" applyFont="1" applyBorder="1" applyAlignment="1" applyProtection="1"/>
    <xf numFmtId="0" fontId="0" fillId="0" borderId="36" xfId="0" applyBorder="1" applyAlignment="1">
      <alignment vertical="center"/>
    </xf>
    <xf numFmtId="10" fontId="0" fillId="0" borderId="37" xfId="1" applyNumberFormat="1" applyFont="1" applyBorder="1" applyAlignment="1" applyProtection="1">
      <alignment vertical="center"/>
    </xf>
    <xf numFmtId="10" fontId="0" fillId="0" borderId="37" xfId="0" applyNumberFormat="1" applyBorder="1"/>
    <xf numFmtId="2" fontId="0" fillId="0" borderId="22" xfId="1" applyNumberFormat="1" applyFont="1" applyBorder="1" applyAlignment="1" applyProtection="1"/>
    <xf numFmtId="0" fontId="57" fillId="0" borderId="0" xfId="0" applyFont="1"/>
    <xf numFmtId="0" fontId="0" fillId="0" borderId="36" xfId="0" applyBorder="1" applyAlignment="1">
      <alignment vertical="top" wrapText="1"/>
    </xf>
    <xf numFmtId="0" fontId="0" fillId="0" borderId="1" xfId="0" applyBorder="1" applyAlignment="1">
      <alignment vertical="top" wrapText="1"/>
    </xf>
    <xf numFmtId="0" fontId="0" fillId="0" borderId="18" xfId="0" applyBorder="1" applyAlignment="1">
      <alignment vertical="top" wrapText="1"/>
    </xf>
    <xf numFmtId="0" fontId="0" fillId="0" borderId="67" xfId="0" applyBorder="1" applyAlignment="1">
      <alignment vertical="top" wrapText="1"/>
    </xf>
    <xf numFmtId="0" fontId="8" fillId="0" borderId="35" xfId="0" applyFont="1" applyBorder="1" applyAlignment="1">
      <alignment vertical="top" wrapText="1"/>
    </xf>
    <xf numFmtId="0" fontId="8" fillId="43" borderId="35" xfId="0" applyFont="1" applyFill="1" applyBorder="1" applyAlignment="1">
      <alignment vertical="top" wrapText="1"/>
    </xf>
    <xf numFmtId="0" fontId="8" fillId="43" borderId="40" xfId="0" applyFont="1" applyFill="1" applyBorder="1" applyAlignment="1">
      <alignment vertical="top" wrapText="1"/>
    </xf>
    <xf numFmtId="0" fontId="8" fillId="43" borderId="41" xfId="0" applyFont="1" applyFill="1" applyBorder="1" applyAlignment="1">
      <alignment vertical="top" wrapText="1"/>
    </xf>
    <xf numFmtId="0" fontId="0" fillId="0" borderId="19" xfId="0" applyBorder="1" applyAlignment="1">
      <alignment vertical="top" wrapText="1"/>
    </xf>
    <xf numFmtId="0" fontId="0" fillId="0" borderId="21" xfId="0" applyBorder="1" applyAlignment="1">
      <alignment vertical="top" wrapText="1"/>
    </xf>
    <xf numFmtId="0" fontId="2" fillId="31" borderId="18" xfId="0" applyFont="1" applyFill="1" applyBorder="1" applyAlignment="1">
      <alignment vertical="top" wrapText="1"/>
    </xf>
    <xf numFmtId="0" fontId="2" fillId="31" borderId="67" xfId="0" applyFont="1" applyFill="1" applyBorder="1" applyAlignment="1">
      <alignment vertical="top" wrapText="1"/>
    </xf>
    <xf numFmtId="0" fontId="53" fillId="0" borderId="40" xfId="0" applyFont="1" applyBorder="1" applyAlignment="1">
      <alignment vertical="top" wrapText="1"/>
    </xf>
    <xf numFmtId="164" fontId="9" fillId="0" borderId="23" xfId="2" applyFont="1" applyBorder="1" applyAlignment="1" applyProtection="1">
      <alignment horizontal="left" vertical="center"/>
      <protection locked="0"/>
    </xf>
    <xf numFmtId="164" fontId="9" fillId="0" borderId="1" xfId="2" applyFont="1" applyBorder="1" applyAlignment="1" applyProtection="1">
      <alignment horizontal="left" vertical="center"/>
      <protection locked="0"/>
    </xf>
    <xf numFmtId="0" fontId="9" fillId="0" borderId="1" xfId="2" applyNumberFormat="1" applyFont="1" applyBorder="1" applyAlignment="1" applyProtection="1">
      <alignment vertical="center"/>
      <protection locked="0"/>
    </xf>
    <xf numFmtId="164" fontId="9" fillId="0" borderId="1" xfId="2" applyFont="1" applyBorder="1" applyAlignment="1" applyProtection="1">
      <alignment vertical="center"/>
      <protection locked="0"/>
    </xf>
    <xf numFmtId="171" fontId="9" fillId="0" borderId="1" xfId="3" applyNumberFormat="1" applyFont="1" applyBorder="1" applyAlignment="1" applyProtection="1">
      <alignment vertical="center"/>
      <protection locked="0"/>
    </xf>
    <xf numFmtId="1" fontId="9" fillId="0" borderId="1" xfId="3" applyNumberFormat="1" applyFont="1" applyBorder="1" applyAlignment="1" applyProtection="1">
      <alignment vertical="center"/>
      <protection locked="0"/>
    </xf>
    <xf numFmtId="2" fontId="9" fillId="0" borderId="1" xfId="3" applyNumberFormat="1" applyFont="1" applyBorder="1" applyAlignment="1" applyProtection="1">
      <alignment vertical="center"/>
      <protection locked="0"/>
    </xf>
    <xf numFmtId="172" fontId="9" fillId="0" borderId="1" xfId="3" applyNumberFormat="1" applyFont="1" applyBorder="1" applyAlignment="1" applyProtection="1">
      <alignment vertical="center"/>
      <protection locked="0"/>
    </xf>
    <xf numFmtId="172" fontId="36" fillId="0" borderId="0" xfId="2" applyNumberFormat="1" applyFont="1" applyAlignment="1">
      <alignment horizontal="left"/>
    </xf>
    <xf numFmtId="164" fontId="16" fillId="7" borderId="13" xfId="2" applyFont="1" applyFill="1" applyBorder="1" applyAlignment="1">
      <alignment horizontal="center" vertical="center"/>
    </xf>
    <xf numFmtId="168" fontId="16" fillId="0" borderId="0" xfId="2" applyNumberFormat="1" applyFont="1" applyAlignment="1">
      <alignment horizontal="center" vertical="center"/>
    </xf>
    <xf numFmtId="0" fontId="52" fillId="14" borderId="0" xfId="0" applyFont="1" applyFill="1" applyAlignment="1">
      <alignment vertical="top"/>
    </xf>
    <xf numFmtId="2" fontId="1" fillId="29" borderId="32" xfId="0" applyNumberFormat="1" applyFont="1" applyFill="1" applyBorder="1" applyAlignment="1">
      <alignment vertical="center"/>
    </xf>
    <xf numFmtId="2" fontId="1" fillId="29" borderId="1" xfId="0" applyNumberFormat="1" applyFont="1" applyFill="1" applyBorder="1" applyAlignment="1">
      <alignment vertical="center"/>
    </xf>
    <xf numFmtId="2" fontId="1" fillId="29" borderId="21" xfId="0" applyNumberFormat="1" applyFont="1" applyFill="1" applyBorder="1" applyAlignment="1">
      <alignment vertical="center"/>
    </xf>
    <xf numFmtId="171" fontId="9" fillId="29" borderId="1" xfId="3" applyNumberFormat="1" applyFont="1" applyFill="1" applyBorder="1" applyAlignment="1">
      <alignment vertical="center"/>
    </xf>
    <xf numFmtId="172" fontId="9" fillId="29" borderId="1" xfId="3" applyNumberFormat="1" applyFont="1" applyFill="1" applyBorder="1" applyAlignment="1">
      <alignment vertical="center"/>
    </xf>
    <xf numFmtId="172" fontId="9" fillId="29" borderId="10" xfId="3" applyNumberFormat="1" applyFont="1" applyFill="1" applyBorder="1" applyAlignment="1">
      <alignment vertical="center"/>
    </xf>
    <xf numFmtId="2" fontId="9" fillId="29" borderId="1" xfId="2" applyNumberFormat="1" applyFont="1" applyFill="1" applyBorder="1" applyAlignment="1">
      <alignment horizontal="center" wrapText="1"/>
    </xf>
    <xf numFmtId="2" fontId="12" fillId="29" borderId="1" xfId="5" applyNumberFormat="1" applyFont="1" applyFill="1" applyBorder="1" applyAlignment="1">
      <alignment vertical="center"/>
    </xf>
    <xf numFmtId="0" fontId="0" fillId="0" borderId="10" xfId="0" applyBorder="1"/>
    <xf numFmtId="3" fontId="1" fillId="0" borderId="0" xfId="0" applyNumberFormat="1" applyFont="1"/>
    <xf numFmtId="0" fontId="1" fillId="0" borderId="81" xfId="0" applyFont="1" applyBorder="1"/>
    <xf numFmtId="0" fontId="24" fillId="0" borderId="0" xfId="0" applyFont="1" applyAlignment="1">
      <alignment vertical="center"/>
    </xf>
    <xf numFmtId="0" fontId="0" fillId="0" borderId="19" xfId="0" applyBorder="1"/>
    <xf numFmtId="0" fontId="0" fillId="0" borderId="21" xfId="0" applyBorder="1"/>
    <xf numFmtId="0" fontId="58" fillId="0" borderId="0" xfId="0" applyFont="1"/>
    <xf numFmtId="0" fontId="25" fillId="0" borderId="36" xfId="0" applyFont="1" applyBorder="1" applyAlignment="1">
      <alignment horizontal="left" vertical="top" wrapText="1"/>
    </xf>
    <xf numFmtId="0" fontId="25" fillId="0" borderId="0" xfId="0" applyFont="1" applyAlignment="1">
      <alignment horizontal="left" vertical="top" wrapText="1"/>
    </xf>
    <xf numFmtId="2" fontId="0" fillId="0" borderId="1" xfId="1" applyNumberFormat="1" applyFont="1" applyFill="1" applyBorder="1" applyProtection="1"/>
    <xf numFmtId="0" fontId="2" fillId="0" borderId="44" xfId="0" applyFont="1" applyBorder="1"/>
    <xf numFmtId="2" fontId="0" fillId="0" borderId="16" xfId="1" applyNumberFormat="1" applyFont="1" applyFill="1" applyBorder="1" applyProtection="1"/>
    <xf numFmtId="4" fontId="0" fillId="0" borderId="19" xfId="0" applyNumberFormat="1" applyBorder="1" applyAlignment="1">
      <alignment vertical="center"/>
    </xf>
    <xf numFmtId="4" fontId="0" fillId="0" borderId="25" xfId="0" applyNumberFormat="1" applyBorder="1" applyAlignment="1">
      <alignment vertical="center"/>
    </xf>
    <xf numFmtId="4" fontId="2" fillId="0" borderId="58" xfId="0" applyNumberFormat="1" applyFont="1" applyBorder="1" applyAlignment="1">
      <alignment horizontal="center" vertical="center"/>
    </xf>
    <xf numFmtId="2" fontId="0" fillId="0" borderId="10" xfId="1" applyNumberFormat="1" applyFont="1" applyFill="1" applyBorder="1" applyProtection="1"/>
    <xf numFmtId="4" fontId="0" fillId="0" borderId="23" xfId="0" applyNumberFormat="1" applyBorder="1" applyAlignment="1">
      <alignment vertical="center"/>
    </xf>
    <xf numFmtId="0" fontId="0" fillId="0" borderId="16" xfId="0" applyBorder="1"/>
    <xf numFmtId="0" fontId="13" fillId="17" borderId="58" xfId="0" applyFont="1" applyFill="1" applyBorder="1" applyAlignment="1">
      <alignment horizontal="left" vertical="center"/>
    </xf>
    <xf numFmtId="0" fontId="13" fillId="17" borderId="59" xfId="0" applyFont="1" applyFill="1" applyBorder="1" applyAlignment="1">
      <alignment horizontal="left"/>
    </xf>
    <xf numFmtId="0" fontId="13" fillId="17" borderId="83" xfId="0" applyFont="1" applyFill="1" applyBorder="1" applyAlignment="1">
      <alignment horizontal="left"/>
    </xf>
    <xf numFmtId="2" fontId="2" fillId="0" borderId="24" xfId="0" applyNumberFormat="1" applyFont="1" applyBorder="1"/>
    <xf numFmtId="2" fontId="2" fillId="0" borderId="21" xfId="0" applyNumberFormat="1" applyFont="1" applyBorder="1"/>
    <xf numFmtId="2" fontId="2" fillId="0" borderId="26" xfId="0" applyNumberFormat="1" applyFont="1" applyBorder="1"/>
    <xf numFmtId="2" fontId="2" fillId="0" borderId="83" xfId="0" applyNumberFormat="1" applyFont="1" applyBorder="1" applyAlignment="1">
      <alignment horizontal="center"/>
    </xf>
    <xf numFmtId="0" fontId="13" fillId="17" borderId="58" xfId="0" applyFont="1" applyFill="1" applyBorder="1" applyAlignment="1">
      <alignment horizontal="left"/>
    </xf>
    <xf numFmtId="2" fontId="0" fillId="0" borderId="23" xfId="1" applyNumberFormat="1" applyFont="1" applyFill="1" applyBorder="1" applyProtection="1"/>
    <xf numFmtId="2" fontId="0" fillId="0" borderId="19" xfId="1" applyNumberFormat="1" applyFont="1" applyFill="1" applyBorder="1" applyProtection="1"/>
    <xf numFmtId="2" fontId="0" fillId="0" borderId="25" xfId="1" applyNumberFormat="1" applyFont="1" applyFill="1" applyBorder="1" applyProtection="1"/>
    <xf numFmtId="2" fontId="2" fillId="0" borderId="58" xfId="0" applyNumberFormat="1" applyFont="1" applyBorder="1" applyAlignment="1">
      <alignment horizontal="center"/>
    </xf>
    <xf numFmtId="2" fontId="0" fillId="0" borderId="24" xfId="1" applyNumberFormat="1" applyFont="1" applyFill="1" applyBorder="1" applyProtection="1"/>
    <xf numFmtId="2" fontId="0" fillId="0" borderId="21" xfId="1" applyNumberFormat="1" applyFont="1" applyFill="1" applyBorder="1" applyProtection="1"/>
    <xf numFmtId="2" fontId="0" fillId="0" borderId="26" xfId="1" applyNumberFormat="1" applyFont="1" applyFill="1" applyBorder="1" applyProtection="1"/>
    <xf numFmtId="0" fontId="59" fillId="0" borderId="0" xfId="0" applyFont="1" applyAlignment="1">
      <alignment horizontal="left"/>
    </xf>
    <xf numFmtId="0" fontId="13" fillId="17" borderId="58" xfId="0" applyFont="1" applyFill="1" applyBorder="1" applyAlignment="1">
      <alignment horizontal="left" vertical="top"/>
    </xf>
    <xf numFmtId="2" fontId="2" fillId="0" borderId="58" xfId="0" applyNumberFormat="1" applyFont="1" applyBorder="1" applyAlignment="1">
      <alignment horizontal="center" vertical="center"/>
    </xf>
    <xf numFmtId="0" fontId="13" fillId="17" borderId="83" xfId="0" applyFont="1" applyFill="1" applyBorder="1" applyAlignment="1">
      <alignment horizontal="left" vertical="top"/>
    </xf>
    <xf numFmtId="2" fontId="0" fillId="0" borderId="20" xfId="0" applyNumberFormat="1" applyBorder="1"/>
    <xf numFmtId="0" fontId="13" fillId="0" borderId="83" xfId="0" applyFont="1" applyBorder="1" applyAlignment="1">
      <alignment horizontal="center" vertical="center" wrapText="1"/>
    </xf>
    <xf numFmtId="0" fontId="2" fillId="0" borderId="60" xfId="0" applyFont="1" applyBorder="1" applyAlignment="1">
      <alignment horizontal="center"/>
    </xf>
    <xf numFmtId="171" fontId="0" fillId="0" borderId="0" xfId="0" applyNumberFormat="1"/>
    <xf numFmtId="0" fontId="12" fillId="46" borderId="28" xfId="0" applyFont="1" applyFill="1" applyBorder="1"/>
    <xf numFmtId="0" fontId="12" fillId="46" borderId="78" xfId="0" applyFont="1" applyFill="1" applyBorder="1" applyAlignment="1">
      <alignment vertical="center"/>
    </xf>
    <xf numFmtId="0" fontId="0" fillId="0" borderId="0" xfId="0" applyAlignment="1">
      <alignment horizontal="center" vertical="center" wrapText="1"/>
    </xf>
    <xf numFmtId="172" fontId="9" fillId="0" borderId="0" xfId="2" applyNumberFormat="1" applyFont="1"/>
    <xf numFmtId="172" fontId="16" fillId="0" borderId="0" xfId="2" applyNumberFormat="1" applyFont="1"/>
    <xf numFmtId="164" fontId="9" fillId="0" borderId="0" xfId="2" applyFont="1" applyAlignment="1">
      <alignment horizontal="right" vertical="center"/>
    </xf>
    <xf numFmtId="172" fontId="0" fillId="0" borderId="0" xfId="0" applyNumberFormat="1" applyAlignment="1">
      <alignment horizontal="center"/>
    </xf>
    <xf numFmtId="0" fontId="13" fillId="17" borderId="74" xfId="0" applyFont="1" applyFill="1" applyBorder="1" applyAlignment="1">
      <alignment horizontal="left" vertical="top" wrapText="1"/>
    </xf>
    <xf numFmtId="0" fontId="13" fillId="17" borderId="76" xfId="0" applyFont="1" applyFill="1" applyBorder="1" applyAlignment="1">
      <alignment horizontal="center" vertical="top" wrapText="1"/>
    </xf>
    <xf numFmtId="0" fontId="13" fillId="17" borderId="82" xfId="0" applyFont="1" applyFill="1" applyBorder="1" applyAlignment="1">
      <alignment horizontal="center" vertical="top" wrapText="1"/>
    </xf>
    <xf numFmtId="0" fontId="13" fillId="17" borderId="64" xfId="0" applyFont="1" applyFill="1" applyBorder="1" applyAlignment="1">
      <alignment horizontal="center" vertical="top" wrapText="1"/>
    </xf>
    <xf numFmtId="164" fontId="16" fillId="7" borderId="13" xfId="2" applyFont="1" applyFill="1" applyBorder="1" applyAlignment="1">
      <alignment vertical="center"/>
    </xf>
    <xf numFmtId="164" fontId="16" fillId="0" borderId="0" xfId="2" applyFont="1" applyAlignment="1">
      <alignment vertical="center"/>
    </xf>
    <xf numFmtId="164" fontId="16" fillId="0" borderId="15" xfId="2" applyFont="1" applyBorder="1" applyAlignment="1">
      <alignment vertical="center"/>
    </xf>
    <xf numFmtId="0" fontId="0" fillId="0" borderId="29" xfId="0" applyBorder="1"/>
    <xf numFmtId="0" fontId="0" fillId="0" borderId="9" xfId="0" applyBorder="1"/>
    <xf numFmtId="164" fontId="9" fillId="0" borderId="44" xfId="2" applyFont="1" applyBorder="1" applyAlignment="1">
      <alignment vertical="center"/>
    </xf>
    <xf numFmtId="164" fontId="16" fillId="38" borderId="60" xfId="2" applyFont="1" applyFill="1" applyBorder="1" applyAlignment="1">
      <alignment vertical="top" wrapText="1"/>
    </xf>
    <xf numFmtId="164" fontId="16" fillId="38" borderId="42" xfId="2" applyFont="1" applyFill="1" applyBorder="1" applyAlignment="1">
      <alignment horizontal="center" vertical="center" wrapText="1"/>
    </xf>
    <xf numFmtId="164" fontId="16" fillId="38" borderId="66" xfId="2" applyFont="1" applyFill="1" applyBorder="1" applyAlignment="1">
      <alignment horizontal="center" vertical="center" wrapText="1"/>
    </xf>
    <xf numFmtId="164" fontId="16" fillId="38" borderId="65" xfId="2" applyFont="1" applyFill="1" applyBorder="1" applyAlignment="1">
      <alignment horizontal="center" vertical="center" wrapText="1"/>
    </xf>
    <xf numFmtId="164" fontId="16" fillId="17" borderId="67" xfId="2" applyFont="1" applyFill="1" applyBorder="1" applyAlignment="1">
      <alignment vertical="center"/>
    </xf>
    <xf numFmtId="168" fontId="16" fillId="17" borderId="21" xfId="2" applyNumberFormat="1" applyFont="1" applyFill="1" applyBorder="1" applyAlignment="1">
      <alignment horizontal="center" vertical="center"/>
    </xf>
    <xf numFmtId="168" fontId="16" fillId="17" borderId="22" xfId="2" applyNumberFormat="1" applyFont="1" applyFill="1" applyBorder="1" applyAlignment="1">
      <alignment horizontal="center" vertical="center"/>
    </xf>
    <xf numFmtId="164" fontId="9" fillId="0" borderId="0" xfId="2" applyFont="1" applyAlignment="1">
      <alignment horizontal="left" vertical="top" wrapText="1"/>
    </xf>
    <xf numFmtId="164" fontId="16" fillId="38" borderId="35" xfId="2" applyFont="1" applyFill="1" applyBorder="1" applyAlignment="1">
      <alignment horizontal="left" vertical="top" wrapText="1"/>
    </xf>
    <xf numFmtId="164" fontId="16" fillId="38" borderId="40" xfId="2" applyFont="1" applyFill="1" applyBorder="1" applyAlignment="1">
      <alignment horizontal="left" vertical="top" wrapText="1"/>
    </xf>
    <xf numFmtId="164" fontId="16" fillId="38" borderId="41" xfId="2" applyFont="1" applyFill="1" applyBorder="1" applyAlignment="1">
      <alignment horizontal="left" vertical="top" wrapText="1"/>
    </xf>
    <xf numFmtId="172" fontId="9" fillId="0" borderId="43" xfId="2" applyNumberFormat="1" applyFont="1" applyBorder="1"/>
    <xf numFmtId="172" fontId="9" fillId="0" borderId="43" xfId="2" applyNumberFormat="1" applyFont="1" applyBorder="1" applyAlignment="1">
      <alignment horizontal="left"/>
    </xf>
    <xf numFmtId="172" fontId="9" fillId="0" borderId="0" xfId="2" applyNumberFormat="1" applyFont="1" applyAlignment="1">
      <alignment horizontal="left" vertical="top"/>
    </xf>
    <xf numFmtId="164" fontId="16" fillId="2" borderId="84" xfId="2" applyFont="1" applyFill="1" applyBorder="1" applyAlignment="1">
      <alignment vertical="center"/>
    </xf>
    <xf numFmtId="172" fontId="16" fillId="2" borderId="48" xfId="2" applyNumberFormat="1" applyFont="1" applyFill="1" applyBorder="1" applyAlignment="1">
      <alignment horizontal="left"/>
    </xf>
    <xf numFmtId="172" fontId="16" fillId="2" borderId="85" xfId="2" applyNumberFormat="1" applyFont="1" applyFill="1" applyBorder="1" applyAlignment="1">
      <alignment horizontal="left"/>
    </xf>
    <xf numFmtId="164" fontId="16" fillId="38" borderId="64" xfId="2" applyFont="1" applyFill="1" applyBorder="1" applyAlignment="1">
      <alignment vertical="top" wrapText="1"/>
    </xf>
    <xf numFmtId="0" fontId="0" fillId="0" borderId="74" xfId="0" applyBorder="1" applyAlignment="1">
      <alignment vertical="center" wrapText="1"/>
    </xf>
    <xf numFmtId="172" fontId="2" fillId="0" borderId="76" xfId="0" applyNumberFormat="1" applyFont="1" applyBorder="1" applyAlignment="1">
      <alignment horizontal="center" vertical="center"/>
    </xf>
    <xf numFmtId="10" fontId="2" fillId="0" borderId="75" xfId="1" applyNumberFormat="1" applyFont="1" applyBorder="1" applyAlignment="1" applyProtection="1">
      <alignment horizontal="center" vertical="center"/>
    </xf>
    <xf numFmtId="0" fontId="0" fillId="0" borderId="36" xfId="0" applyBorder="1" applyAlignment="1">
      <alignment wrapText="1"/>
    </xf>
    <xf numFmtId="172" fontId="2" fillId="0" borderId="1" xfId="0" applyNumberFormat="1" applyFont="1" applyBorder="1" applyAlignment="1">
      <alignment horizontal="center" vertical="center"/>
    </xf>
    <xf numFmtId="10" fontId="2" fillId="0" borderId="37" xfId="1" applyNumberFormat="1" applyFont="1" applyBorder="1" applyAlignment="1" applyProtection="1">
      <alignment horizontal="center" vertical="center"/>
    </xf>
    <xf numFmtId="164" fontId="9" fillId="0" borderId="18" xfId="2" applyFont="1" applyBorder="1" applyAlignment="1">
      <alignment vertical="center"/>
    </xf>
    <xf numFmtId="168" fontId="9" fillId="0" borderId="19" xfId="2" applyNumberFormat="1" applyFont="1" applyBorder="1" applyAlignment="1">
      <alignment horizontal="center" vertical="center"/>
    </xf>
    <xf numFmtId="168" fontId="9" fillId="0" borderId="20" xfId="2" applyNumberFormat="1" applyFont="1" applyBorder="1" applyAlignment="1">
      <alignment horizontal="center" vertical="center"/>
    </xf>
    <xf numFmtId="164" fontId="9" fillId="0" borderId="36" xfId="2" applyFont="1" applyBorder="1" applyAlignment="1">
      <alignment vertical="center"/>
    </xf>
    <xf numFmtId="168" fontId="9" fillId="0" borderId="1" xfId="2" applyNumberFormat="1" applyFont="1" applyBorder="1" applyAlignment="1" applyProtection="1">
      <alignment horizontal="center" vertical="center"/>
      <protection locked="0"/>
    </xf>
    <xf numFmtId="168" fontId="9" fillId="0" borderId="37" xfId="2" applyNumberFormat="1" applyFont="1" applyBorder="1" applyAlignment="1">
      <alignment horizontal="center" vertical="center"/>
    </xf>
    <xf numFmtId="0" fontId="0" fillId="0" borderId="86" xfId="0" applyBorder="1"/>
    <xf numFmtId="0" fontId="38" fillId="0" borderId="86" xfId="0" applyFont="1" applyBorder="1" applyAlignment="1">
      <alignment horizontal="center"/>
    </xf>
    <xf numFmtId="0" fontId="59" fillId="14" borderId="0" xfId="0" applyFont="1" applyFill="1"/>
    <xf numFmtId="2" fontId="12" fillId="0" borderId="0" xfId="0" applyNumberFormat="1" applyFont="1" applyAlignment="1">
      <alignment horizontal="center"/>
    </xf>
    <xf numFmtId="0" fontId="24" fillId="0" borderId="0" xfId="0" applyFont="1" applyAlignment="1">
      <alignment horizontal="left" indent="1"/>
    </xf>
    <xf numFmtId="2" fontId="46" fillId="29" borderId="0" xfId="6" applyNumberFormat="1" applyFont="1" applyFill="1" applyAlignment="1">
      <alignment horizontal="center"/>
    </xf>
    <xf numFmtId="0" fontId="36" fillId="0" borderId="0" xfId="0" applyFont="1" applyProtection="1">
      <protection locked="0"/>
    </xf>
    <xf numFmtId="4" fontId="2" fillId="0" borderId="87" xfId="0" applyNumberFormat="1" applyFont="1" applyBorder="1" applyAlignment="1">
      <alignment vertical="center"/>
    </xf>
    <xf numFmtId="2" fontId="0" fillId="0" borderId="87" xfId="0" applyNumberFormat="1" applyBorder="1"/>
    <xf numFmtId="4" fontId="2" fillId="0" borderId="88" xfId="0" quotePrefix="1" applyNumberFormat="1" applyFont="1" applyBorder="1" applyAlignment="1">
      <alignment vertical="center"/>
    </xf>
    <xf numFmtId="0" fontId="12" fillId="0" borderId="35" xfId="0" applyFont="1" applyBorder="1" applyAlignment="1">
      <alignment horizontal="center"/>
    </xf>
    <xf numFmtId="0" fontId="12" fillId="0" borderId="40" xfId="0" applyFont="1" applyBorder="1" applyAlignment="1">
      <alignment horizontal="center"/>
    </xf>
    <xf numFmtId="0" fontId="12" fillId="0" borderId="41" xfId="0" applyFont="1" applyBorder="1" applyAlignment="1">
      <alignment horizontal="center"/>
    </xf>
    <xf numFmtId="4" fontId="12" fillId="0" borderId="68" xfId="0" applyNumberFormat="1" applyFont="1" applyBorder="1"/>
    <xf numFmtId="4" fontId="12" fillId="0" borderId="32" xfId="0" applyNumberFormat="1" applyFont="1" applyBorder="1"/>
    <xf numFmtId="4" fontId="12" fillId="0" borderId="69" xfId="0" applyNumberFormat="1" applyFont="1" applyBorder="1"/>
    <xf numFmtId="4" fontId="12" fillId="0" borderId="36" xfId="0" applyNumberFormat="1" applyFont="1" applyBorder="1"/>
    <xf numFmtId="4" fontId="12" fillId="0" borderId="37" xfId="0" applyNumberFormat="1" applyFont="1" applyBorder="1"/>
    <xf numFmtId="0" fontId="12" fillId="46" borderId="79" xfId="0" applyFont="1" applyFill="1" applyBorder="1"/>
    <xf numFmtId="0" fontId="12" fillId="46" borderId="42" xfId="0" applyFont="1" applyFill="1" applyBorder="1"/>
    <xf numFmtId="9" fontId="12" fillId="0" borderId="38" xfId="1" applyFont="1" applyBorder="1"/>
    <xf numFmtId="9" fontId="12" fillId="0" borderId="31" xfId="1" applyFont="1" applyBorder="1"/>
    <xf numFmtId="9" fontId="12" fillId="0" borderId="39" xfId="1" applyFont="1" applyBorder="1"/>
    <xf numFmtId="10" fontId="0" fillId="0" borderId="89" xfId="1" applyNumberFormat="1" applyFont="1" applyBorder="1" applyProtection="1"/>
    <xf numFmtId="0" fontId="13" fillId="0" borderId="35" xfId="0" applyFont="1" applyBorder="1" applyAlignment="1">
      <alignment horizontal="center" vertical="center" wrapText="1"/>
    </xf>
    <xf numFmtId="0" fontId="13" fillId="0" borderId="40" xfId="0" applyFont="1" applyBorder="1" applyAlignment="1">
      <alignment horizontal="center" vertical="center" wrapText="1"/>
    </xf>
    <xf numFmtId="2" fontId="38" fillId="0" borderId="41" xfId="0" applyNumberFormat="1" applyFont="1" applyBorder="1" applyAlignment="1">
      <alignment horizontal="center"/>
    </xf>
    <xf numFmtId="0" fontId="0" fillId="14" borderId="1" xfId="0" applyFill="1" applyBorder="1" applyAlignment="1">
      <alignment horizontal="left"/>
    </xf>
    <xf numFmtId="164" fontId="16" fillId="38" borderId="35" xfId="2" applyFont="1" applyFill="1" applyBorder="1" applyAlignment="1">
      <alignment horizontal="center" vertical="center" wrapText="1"/>
    </xf>
    <xf numFmtId="164" fontId="16" fillId="38" borderId="40" xfId="2" applyFont="1" applyFill="1" applyBorder="1" applyAlignment="1">
      <alignment horizontal="center" vertical="center" wrapText="1"/>
    </xf>
    <xf numFmtId="164" fontId="16" fillId="38" borderId="41" xfId="2" applyFont="1" applyFill="1" applyBorder="1" applyAlignment="1">
      <alignment horizontal="center" vertical="center" wrapText="1"/>
    </xf>
    <xf numFmtId="4" fontId="2" fillId="0" borderId="1" xfId="0" applyNumberFormat="1" applyFont="1" applyBorder="1" applyAlignment="1">
      <alignment vertical="top" wrapText="1"/>
    </xf>
    <xf numFmtId="4" fontId="2" fillId="0" borderId="1" xfId="0" applyNumberFormat="1" applyFont="1" applyBorder="1" applyAlignment="1">
      <alignment horizontal="center" vertical="top" wrapText="1"/>
    </xf>
    <xf numFmtId="4" fontId="0" fillId="0" borderId="1" xfId="0" applyNumberFormat="1" applyBorder="1" applyAlignment="1">
      <alignment vertical="top"/>
    </xf>
    <xf numFmtId="4" fontId="2" fillId="0" borderId="1" xfId="0" applyNumberFormat="1" applyFont="1" applyBorder="1"/>
    <xf numFmtId="4" fontId="0" fillId="44" borderId="20" xfId="0" applyNumberFormat="1" applyFill="1" applyBorder="1"/>
    <xf numFmtId="4" fontId="0" fillId="44" borderId="37" xfId="0" applyNumberFormat="1" applyFill="1" applyBorder="1"/>
    <xf numFmtId="4" fontId="0" fillId="44" borderId="22" xfId="0" applyNumberFormat="1" applyFill="1" applyBorder="1"/>
    <xf numFmtId="4" fontId="8" fillId="44" borderId="40" xfId="0" applyNumberFormat="1" applyFont="1" applyFill="1" applyBorder="1" applyAlignment="1">
      <alignment wrapText="1"/>
    </xf>
    <xf numFmtId="4" fontId="8" fillId="44" borderId="40" xfId="0" applyNumberFormat="1" applyFont="1" applyFill="1" applyBorder="1"/>
    <xf numFmtId="4" fontId="8" fillId="44" borderId="41" xfId="0" applyNumberFormat="1" applyFont="1" applyFill="1" applyBorder="1"/>
    <xf numFmtId="4" fontId="0" fillId="42" borderId="19" xfId="0" applyNumberFormat="1" applyFill="1" applyBorder="1"/>
    <xf numFmtId="4" fontId="0" fillId="42" borderId="20" xfId="0" applyNumberFormat="1" applyFill="1" applyBorder="1"/>
    <xf numFmtId="4" fontId="0" fillId="42" borderId="21" xfId="0" applyNumberFormat="1" applyFill="1" applyBorder="1"/>
    <xf numFmtId="4" fontId="0" fillId="42" borderId="22" xfId="0" applyNumberFormat="1" applyFill="1" applyBorder="1"/>
    <xf numFmtId="0" fontId="24" fillId="0" borderId="44" xfId="0" applyFont="1" applyBorder="1"/>
    <xf numFmtId="0" fontId="52" fillId="14" borderId="0" xfId="0" applyFont="1" applyFill="1" applyAlignment="1">
      <alignment vertical="center"/>
    </xf>
    <xf numFmtId="0" fontId="0" fillId="14" borderId="0" xfId="0" applyFill="1" applyAlignment="1">
      <alignment vertical="center"/>
    </xf>
    <xf numFmtId="0" fontId="52" fillId="14" borderId="0" xfId="0" applyFont="1" applyFill="1"/>
    <xf numFmtId="44" fontId="0" fillId="0" borderId="1" xfId="8" applyFont="1" applyFill="1" applyBorder="1"/>
    <xf numFmtId="2" fontId="2" fillId="0" borderId="16" xfId="0" applyNumberFormat="1" applyFont="1" applyBorder="1"/>
    <xf numFmtId="2" fontId="2" fillId="0" borderId="1" xfId="0" applyNumberFormat="1" applyFont="1" applyBorder="1"/>
    <xf numFmtId="2" fontId="2" fillId="0" borderId="10" xfId="0" applyNumberFormat="1" applyFont="1" applyBorder="1"/>
    <xf numFmtId="0" fontId="13" fillId="17" borderId="75" xfId="0" applyFont="1" applyFill="1" applyBorder="1" applyAlignment="1">
      <alignment horizontal="center" vertical="top" wrapText="1"/>
    </xf>
    <xf numFmtId="4" fontId="0" fillId="0" borderId="20" xfId="0" applyNumberFormat="1" applyBorder="1" applyAlignment="1">
      <alignment vertical="center"/>
    </xf>
    <xf numFmtId="2" fontId="2" fillId="0" borderId="37" xfId="0" applyNumberFormat="1" applyFont="1" applyBorder="1"/>
    <xf numFmtId="2" fontId="2" fillId="0" borderId="22" xfId="0" applyNumberFormat="1" applyFont="1" applyBorder="1"/>
    <xf numFmtId="164" fontId="36" fillId="0" borderId="0" xfId="2" applyFont="1"/>
    <xf numFmtId="2" fontId="0" fillId="14" borderId="1" xfId="0" applyNumberFormat="1" applyFill="1" applyBorder="1"/>
    <xf numFmtId="0" fontId="60" fillId="0" borderId="0" xfId="0" applyFont="1" applyAlignment="1">
      <alignment vertical="center"/>
    </xf>
    <xf numFmtId="164" fontId="16" fillId="0" borderId="90" xfId="2" applyFont="1" applyBorder="1" applyAlignment="1">
      <alignment horizontal="center" vertical="top" wrapText="1"/>
    </xf>
    <xf numFmtId="0" fontId="20" fillId="33" borderId="0" xfId="0" applyFont="1" applyFill="1"/>
    <xf numFmtId="0" fontId="0" fillId="33" borderId="0" xfId="0" applyFill="1"/>
    <xf numFmtId="16" fontId="0" fillId="0" borderId="1" xfId="0" quotePrefix="1" applyNumberFormat="1" applyBorder="1"/>
    <xf numFmtId="4" fontId="0" fillId="0" borderId="1" xfId="0" quotePrefix="1" applyNumberFormat="1" applyBorder="1"/>
    <xf numFmtId="171" fontId="0" fillId="0" borderId="0" xfId="0" applyNumberFormat="1" applyAlignment="1">
      <alignment horizontal="center"/>
    </xf>
    <xf numFmtId="0" fontId="0" fillId="0" borderId="91" xfId="0" applyBorder="1" applyAlignment="1">
      <alignment horizontal="left"/>
    </xf>
    <xf numFmtId="4" fontId="0" fillId="0" borderId="1" xfId="0" applyNumberFormat="1" applyBorder="1" applyAlignment="1">
      <alignment horizontal="left"/>
    </xf>
    <xf numFmtId="177" fontId="0" fillId="0" borderId="0" xfId="8" applyNumberFormat="1" applyFont="1" applyAlignment="1">
      <alignment horizontal="center"/>
    </xf>
    <xf numFmtId="4" fontId="14" fillId="0" borderId="0" xfId="0" applyNumberFormat="1" applyFont="1"/>
    <xf numFmtId="4" fontId="2" fillId="33" borderId="1" xfId="0" applyNumberFormat="1" applyFont="1" applyFill="1" applyBorder="1"/>
    <xf numFmtId="4" fontId="61" fillId="0" borderId="0" xfId="0" applyNumberFormat="1" applyFont="1"/>
    <xf numFmtId="164" fontId="0" fillId="0" borderId="1" xfId="5" applyFont="1" applyBorder="1" applyAlignment="1">
      <alignment vertical="center"/>
    </xf>
    <xf numFmtId="176" fontId="2" fillId="0" borderId="1" xfId="0" applyNumberFormat="1" applyFont="1" applyBorder="1"/>
    <xf numFmtId="164" fontId="0" fillId="0" borderId="12" xfId="5" applyFont="1" applyBorder="1" applyAlignment="1">
      <alignment vertical="center"/>
    </xf>
    <xf numFmtId="4" fontId="0" fillId="0" borderId="32" xfId="0" applyNumberFormat="1" applyBorder="1"/>
    <xf numFmtId="164" fontId="0" fillId="0" borderId="2" xfId="5" applyFont="1" applyBorder="1" applyAlignment="1">
      <alignment vertical="center"/>
    </xf>
    <xf numFmtId="164" fontId="0" fillId="0" borderId="0" xfId="5" applyFont="1" applyAlignment="1">
      <alignment vertical="center"/>
    </xf>
    <xf numFmtId="0" fontId="21" fillId="10" borderId="10" xfId="0" applyFont="1" applyFill="1" applyBorder="1" applyAlignment="1">
      <alignment horizontal="center" wrapText="1"/>
    </xf>
    <xf numFmtId="0" fontId="21" fillId="10" borderId="15" xfId="0" applyFont="1" applyFill="1" applyBorder="1" applyAlignment="1">
      <alignment horizontal="center" wrapText="1"/>
    </xf>
    <xf numFmtId="0" fontId="21" fillId="10" borderId="16" xfId="0" applyFont="1" applyFill="1" applyBorder="1" applyAlignment="1">
      <alignment horizontal="center" wrapText="1"/>
    </xf>
    <xf numFmtId="1" fontId="8" fillId="0" borderId="1" xfId="0" applyNumberFormat="1" applyFont="1" applyBorder="1" applyAlignment="1">
      <alignment horizontal="center" vertical="center"/>
    </xf>
    <xf numFmtId="1" fontId="8" fillId="0" borderId="10" xfId="0" applyNumberFormat="1" applyFont="1" applyBorder="1" applyAlignment="1">
      <alignment horizontal="center" vertical="center"/>
    </xf>
    <xf numFmtId="1" fontId="8" fillId="0" borderId="15" xfId="0" applyNumberFormat="1" applyFont="1" applyBorder="1" applyAlignment="1">
      <alignment horizontal="center" vertical="center"/>
    </xf>
    <xf numFmtId="1" fontId="8" fillId="0" borderId="16" xfId="0" applyNumberFormat="1" applyFont="1" applyBorder="1" applyAlignment="1">
      <alignment horizontal="center" vertical="center"/>
    </xf>
    <xf numFmtId="0" fontId="0" fillId="0" borderId="1" xfId="0" applyBorder="1" applyAlignment="1">
      <alignment horizontal="center"/>
    </xf>
    <xf numFmtId="1" fontId="2" fillId="11" borderId="1" xfId="0" applyNumberFormat="1" applyFont="1" applyFill="1" applyBorder="1" applyAlignment="1">
      <alignment vertical="center"/>
    </xf>
    <xf numFmtId="2" fontId="8" fillId="11" borderId="1" xfId="9" applyNumberFormat="1" applyFont="1" applyFill="1" applyBorder="1" applyAlignment="1">
      <alignment vertical="center"/>
    </xf>
    <xf numFmtId="2" fontId="57" fillId="25" borderId="1" xfId="9" applyNumberFormat="1" applyFont="1" applyFill="1" applyBorder="1" applyAlignment="1">
      <alignment vertical="center"/>
    </xf>
    <xf numFmtId="0" fontId="2" fillId="11" borderId="1" xfId="0" applyFont="1" applyFill="1" applyBorder="1" applyAlignment="1">
      <alignment vertical="center"/>
    </xf>
    <xf numFmtId="2" fontId="0" fillId="0" borderId="1" xfId="9" applyNumberFormat="1" applyFont="1" applyBorder="1" applyAlignment="1">
      <alignment vertical="center"/>
    </xf>
    <xf numFmtId="2" fontId="0" fillId="0" borderId="1" xfId="9" applyNumberFormat="1" applyFont="1" applyBorder="1" applyAlignment="1" applyProtection="1">
      <alignment vertical="center"/>
      <protection locked="0"/>
    </xf>
    <xf numFmtId="0" fontId="0" fillId="0" borderId="1" xfId="0" applyBorder="1" applyAlignment="1">
      <alignment vertical="center" wrapText="1"/>
    </xf>
    <xf numFmtId="2" fontId="0" fillId="17" borderId="1" xfId="9" applyNumberFormat="1" applyFont="1" applyFill="1" applyBorder="1" applyAlignment="1">
      <alignment vertical="center"/>
    </xf>
    <xf numFmtId="2" fontId="0" fillId="0" borderId="1" xfId="5" applyNumberFormat="1" applyFont="1" applyBorder="1" applyAlignment="1">
      <alignment vertical="center"/>
    </xf>
    <xf numFmtId="0" fontId="2" fillId="11" borderId="1" xfId="0" applyFont="1" applyFill="1" applyBorder="1" applyAlignment="1">
      <alignment horizontal="left" vertical="center"/>
    </xf>
    <xf numFmtId="2" fontId="8" fillId="11" borderId="1" xfId="5" applyNumberFormat="1" applyFont="1" applyFill="1" applyBorder="1" applyAlignment="1">
      <alignment vertical="center"/>
    </xf>
    <xf numFmtId="1" fontId="8" fillId="11" borderId="1" xfId="5" applyNumberFormat="1" applyFont="1" applyFill="1" applyBorder="1" applyAlignment="1">
      <alignment vertical="center"/>
    </xf>
    <xf numFmtId="4" fontId="0" fillId="25" borderId="0" xfId="0" applyNumberFormat="1" applyFill="1"/>
    <xf numFmtId="4" fontId="23" fillId="0" borderId="7" xfId="0" applyNumberFormat="1" applyFont="1" applyBorder="1"/>
    <xf numFmtId="4" fontId="0" fillId="0" borderId="0" xfId="0" applyNumberFormat="1" applyAlignment="1">
      <alignment horizontal="right"/>
    </xf>
    <xf numFmtId="0" fontId="2" fillId="0" borderId="0" xfId="0" quotePrefix="1" applyFont="1" applyAlignment="1">
      <alignment horizontal="right"/>
    </xf>
    <xf numFmtId="176" fontId="0" fillId="0" borderId="0" xfId="0" applyNumberFormat="1"/>
    <xf numFmtId="176" fontId="0" fillId="0" borderId="0" xfId="7" applyNumberFormat="1" applyFont="1"/>
    <xf numFmtId="0" fontId="20" fillId="14" borderId="0" xfId="0" applyFont="1" applyFill="1"/>
    <xf numFmtId="0" fontId="16" fillId="0" borderId="11" xfId="2" applyNumberFormat="1" applyFont="1" applyBorder="1" applyAlignment="1">
      <alignment horizontal="center" vertical="top" wrapText="1"/>
    </xf>
    <xf numFmtId="164" fontId="16" fillId="0" borderId="11" xfId="2" applyFont="1" applyBorder="1" applyAlignment="1">
      <alignment horizontal="center" vertical="top" wrapText="1"/>
    </xf>
    <xf numFmtId="171" fontId="16" fillId="0" borderId="11" xfId="2" applyNumberFormat="1" applyFont="1" applyBorder="1" applyAlignment="1">
      <alignment horizontal="center" vertical="top" wrapText="1"/>
    </xf>
    <xf numFmtId="164" fontId="16" fillId="0" borderId="14" xfId="2" applyFont="1" applyBorder="1" applyAlignment="1">
      <alignment horizontal="center" vertical="top" wrapText="1"/>
    </xf>
    <xf numFmtId="164" fontId="16" fillId="0" borderId="91" xfId="2" applyFont="1" applyBorder="1" applyAlignment="1">
      <alignment horizontal="center" vertical="top" wrapText="1"/>
    </xf>
    <xf numFmtId="164" fontId="16" fillId="0" borderId="17" xfId="2" applyFont="1" applyBorder="1" applyAlignment="1">
      <alignment horizontal="center" vertical="top" wrapText="1"/>
    </xf>
    <xf numFmtId="172" fontId="9" fillId="29" borderId="1" xfId="3" quotePrefix="1" applyNumberFormat="1" applyFont="1" applyFill="1" applyBorder="1" applyAlignment="1">
      <alignment vertical="center"/>
    </xf>
    <xf numFmtId="10" fontId="0" fillId="29" borderId="41" xfId="1" applyNumberFormat="1" applyFont="1" applyFill="1" applyBorder="1" applyProtection="1">
      <protection locked="0"/>
    </xf>
    <xf numFmtId="4" fontId="9" fillId="45" borderId="19" xfId="3" applyNumberFormat="1" applyFont="1" applyFill="1" applyBorder="1" applyAlignment="1">
      <alignment vertical="center" wrapText="1"/>
    </xf>
    <xf numFmtId="4" fontId="9" fillId="45" borderId="32" xfId="3" applyNumberFormat="1" applyFont="1" applyFill="1" applyBorder="1" applyAlignment="1">
      <alignment vertical="center" wrapText="1"/>
    </xf>
    <xf numFmtId="4" fontId="9" fillId="45" borderId="1" xfId="3" applyNumberFormat="1" applyFont="1" applyFill="1" applyBorder="1" applyAlignment="1">
      <alignment vertical="center" wrapText="1"/>
    </xf>
    <xf numFmtId="4" fontId="9" fillId="45" borderId="31" xfId="3" applyNumberFormat="1" applyFont="1" applyFill="1" applyBorder="1" applyAlignment="1">
      <alignment vertical="center" wrapText="1"/>
    </xf>
    <xf numFmtId="4" fontId="16" fillId="45" borderId="40" xfId="3" applyNumberFormat="1" applyFont="1" applyFill="1" applyBorder="1" applyAlignment="1">
      <alignment vertical="center" wrapText="1"/>
    </xf>
    <xf numFmtId="10" fontId="16" fillId="19" borderId="40" xfId="1" applyNumberFormat="1" applyFont="1" applyFill="1" applyBorder="1" applyAlignment="1" applyProtection="1">
      <alignment vertical="center" wrapText="1"/>
    </xf>
    <xf numFmtId="4" fontId="16" fillId="19" borderId="41" xfId="3" applyNumberFormat="1" applyFont="1" applyFill="1" applyBorder="1" applyAlignment="1">
      <alignment vertical="center" wrapText="1"/>
    </xf>
    <xf numFmtId="4" fontId="2" fillId="18" borderId="35" xfId="0" applyNumberFormat="1" applyFont="1" applyFill="1" applyBorder="1" applyAlignment="1">
      <alignment vertical="center"/>
    </xf>
    <xf numFmtId="4" fontId="2" fillId="18" borderId="41" xfId="0" applyNumberFormat="1" applyFont="1" applyFill="1" applyBorder="1" applyAlignment="1">
      <alignment vertical="center"/>
    </xf>
    <xf numFmtId="4" fontId="16" fillId="19" borderId="40" xfId="3" applyNumberFormat="1" applyFont="1" applyFill="1" applyBorder="1" applyAlignment="1">
      <alignment vertical="center" wrapText="1"/>
    </xf>
    <xf numFmtId="4" fontId="16" fillId="19" borderId="35" xfId="3" applyNumberFormat="1" applyFont="1" applyFill="1" applyBorder="1" applyAlignment="1">
      <alignment vertical="center" wrapText="1"/>
    </xf>
    <xf numFmtId="10" fontId="0" fillId="0" borderId="37" xfId="1" applyNumberFormat="1" applyFont="1" applyFill="1" applyBorder="1" applyProtection="1"/>
    <xf numFmtId="4" fontId="0" fillId="2" borderId="19" xfId="0" applyNumberFormat="1" applyFill="1" applyBorder="1" applyAlignment="1" applyProtection="1">
      <alignment wrapText="1"/>
      <protection locked="0"/>
    </xf>
    <xf numFmtId="4" fontId="0" fillId="2" borderId="19" xfId="0" applyNumberFormat="1" applyFill="1" applyBorder="1" applyProtection="1">
      <protection locked="0"/>
    </xf>
    <xf numFmtId="4" fontId="0" fillId="2" borderId="1" xfId="0" applyNumberFormat="1" applyFill="1" applyBorder="1" applyAlignment="1" applyProtection="1">
      <alignment wrapText="1"/>
      <protection locked="0"/>
    </xf>
    <xf numFmtId="4" fontId="0" fillId="2" borderId="1" xfId="0" applyNumberFormat="1" applyFill="1" applyBorder="1" applyProtection="1">
      <protection locked="0"/>
    </xf>
    <xf numFmtId="4" fontId="0" fillId="2" borderId="21" xfId="0" applyNumberFormat="1" applyFill="1" applyBorder="1" applyAlignment="1" applyProtection="1">
      <alignment wrapText="1"/>
      <protection locked="0"/>
    </xf>
    <xf numFmtId="4" fontId="0" fillId="2" borderId="21" xfId="0" applyNumberFormat="1" applyFill="1" applyBorder="1" applyProtection="1">
      <protection locked="0"/>
    </xf>
    <xf numFmtId="4" fontId="0" fillId="17" borderId="19" xfId="0" applyNumberFormat="1" applyFill="1" applyBorder="1" applyAlignment="1" applyProtection="1">
      <alignment wrapText="1"/>
      <protection locked="0"/>
    </xf>
    <xf numFmtId="4" fontId="0" fillId="17" borderId="19" xfId="0" applyNumberFormat="1" applyFill="1" applyBorder="1" applyProtection="1">
      <protection locked="0"/>
    </xf>
    <xf numFmtId="4" fontId="0" fillId="17" borderId="1" xfId="0" applyNumberFormat="1" applyFill="1" applyBorder="1" applyAlignment="1" applyProtection="1">
      <alignment wrapText="1"/>
      <protection locked="0"/>
    </xf>
    <xf numFmtId="4" fontId="0" fillId="17" borderId="1" xfId="0" applyNumberFormat="1" applyFill="1" applyBorder="1" applyProtection="1">
      <protection locked="0"/>
    </xf>
    <xf numFmtId="4" fontId="0" fillId="17" borderId="21" xfId="0" applyNumberFormat="1" applyFill="1" applyBorder="1" applyAlignment="1" applyProtection="1">
      <alignment wrapText="1"/>
      <protection locked="0"/>
    </xf>
    <xf numFmtId="4" fontId="0" fillId="17" borderId="21" xfId="0" applyNumberFormat="1" applyFill="1" applyBorder="1" applyProtection="1">
      <protection locked="0"/>
    </xf>
    <xf numFmtId="0" fontId="0" fillId="0" borderId="1" xfId="0" applyBorder="1" applyAlignment="1">
      <alignment horizontal="left" vertical="center"/>
    </xf>
    <xf numFmtId="0" fontId="26" fillId="0" borderId="0" xfId="6" applyFont="1" applyAlignment="1">
      <alignment horizontal="center" vertical="center" wrapText="1"/>
    </xf>
    <xf numFmtId="0" fontId="17" fillId="13" borderId="54" xfId="6" applyFont="1" applyFill="1" applyBorder="1" applyAlignment="1">
      <alignment horizontal="center" vertical="center" wrapText="1"/>
    </xf>
    <xf numFmtId="0" fontId="17" fillId="13" borderId="57" xfId="6" applyFont="1" applyFill="1" applyBorder="1" applyAlignment="1">
      <alignment horizontal="center" vertical="center" wrapText="1"/>
    </xf>
    <xf numFmtId="0" fontId="55" fillId="0" borderId="55" xfId="0" applyFont="1" applyBorder="1" applyAlignment="1">
      <alignment horizontal="center" vertical="center" wrapText="1"/>
    </xf>
    <xf numFmtId="0" fontId="17" fillId="0" borderId="56" xfId="6" applyFont="1" applyBorder="1" applyAlignment="1">
      <alignment horizontal="center" vertical="center" wrapText="1"/>
    </xf>
    <xf numFmtId="164" fontId="17" fillId="3" borderId="64" xfId="2" applyFont="1" applyFill="1" applyBorder="1" applyAlignment="1">
      <alignment horizontal="center" vertical="center"/>
    </xf>
    <xf numFmtId="164" fontId="17" fillId="3" borderId="42" xfId="2" applyFont="1" applyFill="1" applyBorder="1" applyAlignment="1">
      <alignment horizontal="center" vertical="center"/>
    </xf>
    <xf numFmtId="164" fontId="17" fillId="3" borderId="66" xfId="2" applyFont="1" applyFill="1" applyBorder="1" applyAlignment="1">
      <alignment horizontal="center" vertical="center"/>
    </xf>
    <xf numFmtId="164" fontId="17" fillId="3" borderId="65" xfId="2" applyFont="1" applyFill="1" applyBorder="1" applyAlignment="1">
      <alignment horizontal="center" vertical="center"/>
    </xf>
    <xf numFmtId="0" fontId="5" fillId="0" borderId="4" xfId="6" applyBorder="1" applyProtection="1">
      <protection locked="0"/>
    </xf>
    <xf numFmtId="0" fontId="5" fillId="0" borderId="5" xfId="6" applyBorder="1"/>
    <xf numFmtId="167" fontId="33" fillId="22" borderId="3" xfId="2" applyNumberFormat="1" applyFont="1" applyFill="1" applyBorder="1" applyAlignment="1">
      <alignment horizontal="center" wrapText="1"/>
    </xf>
    <xf numFmtId="2" fontId="9" fillId="29" borderId="10" xfId="2" applyNumberFormat="1" applyFont="1" applyFill="1" applyBorder="1" applyAlignment="1">
      <alignment horizontal="center" wrapText="1"/>
    </xf>
    <xf numFmtId="2" fontId="9" fillId="29" borderId="16" xfId="2" applyNumberFormat="1" applyFont="1" applyFill="1" applyBorder="1" applyAlignment="1">
      <alignment horizontal="center" wrapText="1"/>
    </xf>
    <xf numFmtId="0" fontId="22" fillId="16" borderId="42" xfId="0" applyFont="1" applyFill="1" applyBorder="1" applyAlignment="1">
      <alignment horizontal="center" vertical="center"/>
    </xf>
    <xf numFmtId="0" fontId="22" fillId="16" borderId="65" xfId="0" applyFont="1" applyFill="1" applyBorder="1" applyAlignment="1">
      <alignment horizontal="center" vertical="center"/>
    </xf>
    <xf numFmtId="164" fontId="9" fillId="2" borderId="6" xfId="2" applyFont="1" applyFill="1" applyBorder="1" applyAlignment="1" applyProtection="1">
      <alignment horizontal="center" vertical="center"/>
      <protection locked="0"/>
    </xf>
    <xf numFmtId="164" fontId="9" fillId="2" borderId="7" xfId="2" applyFont="1" applyFill="1" applyBorder="1" applyAlignment="1" applyProtection="1">
      <alignment horizontal="center" vertical="center"/>
      <protection locked="0"/>
    </xf>
    <xf numFmtId="164" fontId="9" fillId="2" borderId="33" xfId="2" applyFont="1" applyFill="1" applyBorder="1" applyAlignment="1" applyProtection="1">
      <alignment horizontal="center" vertical="center"/>
      <protection locked="0"/>
    </xf>
    <xf numFmtId="164" fontId="9" fillId="2" borderId="8" xfId="2" applyFont="1" applyFill="1" applyBorder="1" applyAlignment="1" applyProtection="1">
      <alignment horizontal="center" vertical="center"/>
      <protection locked="0"/>
    </xf>
    <xf numFmtId="164" fontId="9" fillId="2" borderId="9" xfId="2" applyFont="1" applyFill="1" applyBorder="1" applyAlignment="1" applyProtection="1">
      <alignment horizontal="center" vertical="center"/>
      <protection locked="0"/>
    </xf>
    <xf numFmtId="164" fontId="9" fillId="2" borderId="34" xfId="2" applyFont="1" applyFill="1" applyBorder="1" applyAlignment="1" applyProtection="1">
      <alignment horizontal="center" vertical="center"/>
      <protection locked="0"/>
    </xf>
    <xf numFmtId="0" fontId="0" fillId="0" borderId="80" xfId="0" applyBorder="1" applyAlignment="1">
      <alignment horizontal="left" wrapText="1"/>
    </xf>
    <xf numFmtId="0" fontId="14" fillId="8" borderId="1" xfId="0" applyFont="1" applyFill="1" applyBorder="1" applyAlignment="1">
      <alignment horizontal="center" vertical="center" wrapText="1"/>
    </xf>
    <xf numFmtId="0" fontId="10" fillId="10" borderId="10" xfId="0" applyFont="1" applyFill="1" applyBorder="1" applyAlignment="1">
      <alignment horizontal="center" wrapText="1"/>
    </xf>
    <xf numFmtId="0" fontId="10" fillId="10" borderId="15" xfId="0" applyFont="1" applyFill="1" applyBorder="1" applyAlignment="1">
      <alignment horizontal="center" wrapText="1"/>
    </xf>
    <xf numFmtId="0" fontId="10" fillId="10" borderId="16" xfId="0" applyFont="1" applyFill="1" applyBorder="1" applyAlignment="1">
      <alignment horizontal="center" wrapText="1"/>
    </xf>
    <xf numFmtId="1" fontId="11" fillId="12" borderId="10" xfId="0" applyNumberFormat="1" applyFont="1" applyFill="1" applyBorder="1" applyAlignment="1">
      <alignment horizontal="center" vertical="center"/>
    </xf>
    <xf numFmtId="1" fontId="11" fillId="12" borderId="15" xfId="0" applyNumberFormat="1" applyFont="1" applyFill="1" applyBorder="1" applyAlignment="1">
      <alignment horizontal="center" vertical="center"/>
    </xf>
    <xf numFmtId="1" fontId="11" fillId="12" borderId="16" xfId="0" applyNumberFormat="1" applyFont="1" applyFill="1" applyBorder="1" applyAlignment="1">
      <alignment horizontal="center" vertical="center"/>
    </xf>
    <xf numFmtId="0" fontId="8" fillId="12" borderId="10" xfId="0" applyFont="1" applyFill="1" applyBorder="1" applyAlignment="1">
      <alignment horizontal="center"/>
    </xf>
    <xf numFmtId="0" fontId="8" fillId="12" borderId="16" xfId="0" applyFont="1" applyFill="1" applyBorder="1" applyAlignment="1">
      <alignment horizontal="center"/>
    </xf>
    <xf numFmtId="164" fontId="9" fillId="8" borderId="53" xfId="2" applyFont="1" applyFill="1" applyBorder="1" applyAlignment="1">
      <alignment horizontal="center" vertical="top" wrapText="1"/>
    </xf>
    <xf numFmtId="164" fontId="9" fillId="8" borderId="65" xfId="2" applyFont="1" applyFill="1" applyBorder="1" applyAlignment="1">
      <alignment horizontal="center" vertical="top" wrapText="1"/>
    </xf>
    <xf numFmtId="164" fontId="9" fillId="8" borderId="8" xfId="2" applyFont="1" applyFill="1" applyBorder="1" applyAlignment="1">
      <alignment horizontal="center" vertical="center" wrapText="1"/>
    </xf>
    <xf numFmtId="164" fontId="9" fillId="8" borderId="9" xfId="2" applyFont="1" applyFill="1" applyBorder="1" applyAlignment="1">
      <alignment horizontal="center" vertical="center" wrapText="1"/>
    </xf>
    <xf numFmtId="164" fontId="9" fillId="8" borderId="34" xfId="2" applyFont="1" applyFill="1" applyBorder="1" applyAlignment="1">
      <alignment horizontal="center" vertical="center" wrapText="1"/>
    </xf>
    <xf numFmtId="2" fontId="0" fillId="29" borderId="10" xfId="2" applyNumberFormat="1" applyFont="1" applyFill="1" applyBorder="1" applyAlignment="1">
      <alignment horizontal="center" vertical="center" wrapText="1"/>
    </xf>
    <xf numFmtId="2" fontId="9" fillId="29" borderId="16" xfId="2" applyNumberFormat="1" applyFont="1" applyFill="1" applyBorder="1" applyAlignment="1">
      <alignment horizontal="center" vertical="center" wrapText="1"/>
    </xf>
    <xf numFmtId="0" fontId="2" fillId="14" borderId="36" xfId="0" applyFont="1" applyFill="1" applyBorder="1" applyAlignment="1">
      <alignment horizontal="left"/>
    </xf>
    <xf numFmtId="0" fontId="2" fillId="14" borderId="1" xfId="0" applyFont="1" applyFill="1" applyBorder="1" applyAlignment="1">
      <alignment horizontal="left"/>
    </xf>
    <xf numFmtId="0" fontId="0" fillId="46" borderId="36" xfId="0" applyFill="1" applyBorder="1" applyAlignment="1">
      <alignment horizontal="left"/>
    </xf>
    <xf numFmtId="0" fontId="0" fillId="46" borderId="1" xfId="0" applyFill="1" applyBorder="1" applyAlignment="1">
      <alignment horizontal="left"/>
    </xf>
    <xf numFmtId="0" fontId="2" fillId="46" borderId="36" xfId="0" applyFont="1" applyFill="1" applyBorder="1" applyAlignment="1">
      <alignment horizontal="left"/>
    </xf>
    <xf numFmtId="0" fontId="2" fillId="46" borderId="1" xfId="0" applyFont="1" applyFill="1" applyBorder="1" applyAlignment="1">
      <alignment horizontal="left"/>
    </xf>
    <xf numFmtId="0" fontId="28" fillId="0" borderId="0" xfId="0" quotePrefix="1" applyFont="1" applyAlignment="1">
      <alignment horizontal="center" vertical="center"/>
    </xf>
    <xf numFmtId="0" fontId="49" fillId="30" borderId="0" xfId="0" applyFont="1" applyFill="1" applyAlignment="1">
      <alignment horizontal="center" vertical="center"/>
    </xf>
    <xf numFmtId="0" fontId="17" fillId="14" borderId="0" xfId="0" applyFont="1" applyFill="1" applyAlignment="1">
      <alignment horizontal="center" vertical="center"/>
    </xf>
    <xf numFmtId="0" fontId="13" fillId="0" borderId="0" xfId="0" applyFont="1" applyAlignment="1">
      <alignment horizontal="left"/>
    </xf>
    <xf numFmtId="0" fontId="12" fillId="0" borderId="0" xfId="0" applyFont="1" applyAlignment="1">
      <alignment horizontal="center"/>
    </xf>
    <xf numFmtId="0" fontId="0" fillId="0" borderId="0" xfId="0" quotePrefix="1" applyAlignment="1">
      <alignment horizontal="right" indent="2"/>
    </xf>
    <xf numFmtId="0" fontId="0" fillId="0" borderId="0" xfId="0" applyAlignment="1">
      <alignment horizontal="right" indent="2"/>
    </xf>
    <xf numFmtId="0" fontId="13" fillId="0" borderId="0" xfId="0" applyFont="1" applyAlignment="1">
      <alignment horizontal="left" wrapText="1" indent="8"/>
    </xf>
    <xf numFmtId="0" fontId="12" fillId="0" borderId="0" xfId="0" applyFont="1" applyAlignment="1">
      <alignment horizontal="left" vertical="top" wrapText="1"/>
    </xf>
    <xf numFmtId="0" fontId="9" fillId="0" borderId="42" xfId="0" applyFont="1" applyBorder="1" applyAlignment="1">
      <alignment horizontal="center"/>
    </xf>
    <xf numFmtId="0" fontId="9" fillId="0" borderId="66" xfId="0" applyFont="1" applyBorder="1" applyAlignment="1">
      <alignment horizontal="center"/>
    </xf>
    <xf numFmtId="0" fontId="9" fillId="0" borderId="65" xfId="0" applyFont="1" applyBorder="1" applyAlignment="1">
      <alignment horizontal="center"/>
    </xf>
    <xf numFmtId="0" fontId="12" fillId="0" borderId="0" xfId="0" applyFont="1" applyAlignment="1">
      <alignment horizontal="right" indent="2"/>
    </xf>
    <xf numFmtId="0" fontId="12" fillId="0" borderId="0" xfId="0" quotePrefix="1" applyFont="1" applyAlignment="1">
      <alignment horizontal="right" indent="2"/>
    </xf>
    <xf numFmtId="0" fontId="13" fillId="0" borderId="0" xfId="0" applyFont="1" applyAlignment="1">
      <alignment horizontal="left" vertical="top" wrapText="1"/>
    </xf>
    <xf numFmtId="0" fontId="7" fillId="0" borderId="0" xfId="0" applyFont="1" applyAlignment="1">
      <alignment horizontal="center"/>
    </xf>
    <xf numFmtId="0" fontId="7" fillId="0" borderId="44" xfId="0" applyFont="1" applyBorder="1" applyAlignment="1">
      <alignment horizontal="center" wrapText="1"/>
    </xf>
    <xf numFmtId="0" fontId="7" fillId="0" borderId="0" xfId="0" applyFont="1" applyAlignment="1">
      <alignment horizontal="center" wrapText="1"/>
    </xf>
    <xf numFmtId="0" fontId="7" fillId="0" borderId="43" xfId="0" applyFont="1" applyBorder="1" applyAlignment="1">
      <alignment horizontal="center" wrapText="1"/>
    </xf>
    <xf numFmtId="0" fontId="48" fillId="31" borderId="0" xfId="0" applyFont="1" applyFill="1" applyAlignment="1">
      <alignment horizontal="center" vertical="center"/>
    </xf>
    <xf numFmtId="0" fontId="7" fillId="0" borderId="49" xfId="0" applyFont="1" applyBorder="1" applyAlignment="1">
      <alignment horizontal="center"/>
    </xf>
    <xf numFmtId="0" fontId="7" fillId="0" borderId="50" xfId="0" applyFont="1" applyBorder="1" applyAlignment="1">
      <alignment horizontal="center"/>
    </xf>
    <xf numFmtId="0" fontId="7" fillId="0" borderId="51" xfId="0" applyFont="1" applyBorder="1" applyAlignment="1">
      <alignment horizontal="center"/>
    </xf>
    <xf numFmtId="0" fontId="13" fillId="0" borderId="0" xfId="0" applyFont="1" applyAlignment="1">
      <alignment horizontal="left" vertical="center" wrapText="1"/>
    </xf>
    <xf numFmtId="0" fontId="12" fillId="0" borderId="0" xfId="0" applyFont="1" applyAlignment="1">
      <alignment horizontal="left" vertical="center" wrapText="1" indent="8"/>
    </xf>
    <xf numFmtId="0" fontId="12" fillId="0" borderId="0" xfId="0" applyFont="1" applyAlignment="1">
      <alignment horizontal="left" wrapText="1" indent="8"/>
    </xf>
    <xf numFmtId="0" fontId="2" fillId="0" borderId="0" xfId="0" applyFont="1" applyAlignment="1">
      <alignment horizontal="left" vertical="center" wrapText="1"/>
    </xf>
    <xf numFmtId="0" fontId="2" fillId="0" borderId="0" xfId="0" applyFont="1" applyAlignment="1">
      <alignment horizontal="left" wrapText="1" indent="8"/>
    </xf>
    <xf numFmtId="0" fontId="2" fillId="0" borderId="0" xfId="0" applyFont="1" applyAlignment="1">
      <alignment horizontal="left"/>
    </xf>
    <xf numFmtId="0" fontId="0" fillId="0" borderId="0" xfId="0" applyAlignment="1">
      <alignment horizontal="left" wrapText="1" indent="8"/>
    </xf>
    <xf numFmtId="0" fontId="0" fillId="0" borderId="0" xfId="0" applyAlignment="1">
      <alignment horizontal="left" vertical="top" wrapText="1"/>
    </xf>
    <xf numFmtId="0" fontId="2" fillId="0" borderId="0" xfId="0" applyFont="1" applyAlignment="1">
      <alignment horizontal="left" vertical="center" wrapText="1" indent="7"/>
    </xf>
    <xf numFmtId="0" fontId="0" fillId="0" borderId="0" xfId="0" applyAlignment="1">
      <alignment horizontal="center"/>
    </xf>
    <xf numFmtId="0" fontId="0" fillId="0" borderId="0" xfId="6" applyFont="1" applyAlignment="1">
      <alignment horizontal="left" wrapText="1"/>
    </xf>
    <xf numFmtId="0" fontId="1" fillId="0" borderId="0" xfId="6" applyFont="1" applyAlignment="1">
      <alignment horizontal="left" wrapText="1"/>
    </xf>
    <xf numFmtId="0" fontId="0" fillId="0" borderId="0" xfId="0" applyAlignment="1">
      <alignment horizontal="left" vertical="center" wrapText="1" indent="8"/>
    </xf>
    <xf numFmtId="2" fontId="41" fillId="29" borderId="64" xfId="0" applyNumberFormat="1" applyFont="1" applyFill="1" applyBorder="1" applyAlignment="1">
      <alignment horizontal="center" vertical="center"/>
    </xf>
    <xf numFmtId="2" fontId="41" fillId="29" borderId="63" xfId="0" applyNumberFormat="1" applyFont="1" applyFill="1" applyBorder="1" applyAlignment="1">
      <alignment horizontal="center" vertical="center"/>
    </xf>
    <xf numFmtId="0" fontId="7" fillId="0" borderId="49" xfId="0" applyFont="1" applyBorder="1" applyAlignment="1">
      <alignment horizontal="center" wrapText="1"/>
    </xf>
    <xf numFmtId="0" fontId="7" fillId="0" borderId="50" xfId="0" applyFont="1" applyBorder="1" applyAlignment="1">
      <alignment horizontal="center" wrapText="1"/>
    </xf>
    <xf numFmtId="0" fontId="7" fillId="0" borderId="51" xfId="0" applyFont="1" applyBorder="1" applyAlignment="1">
      <alignment horizontal="center" wrapText="1"/>
    </xf>
  </cellXfs>
  <cellStyles count="10">
    <cellStyle name="Comma 2" xfId="7" xr:uid="{FE3B5881-446A-4366-9478-B87AF7E6B98B}"/>
    <cellStyle name="Currency" xfId="8" builtinId="4"/>
    <cellStyle name="Excel Built-in Comma" xfId="3" xr:uid="{00000000-0005-0000-0000-000001000000}"/>
    <cellStyle name="Excel Built-in Normal" xfId="2" xr:uid="{00000000-0005-0000-0000-000002000000}"/>
    <cellStyle name="Excel Built-in Percent" xfId="4" xr:uid="{00000000-0005-0000-0000-000003000000}"/>
    <cellStyle name="Normal" xfId="0" builtinId="0"/>
    <cellStyle name="Normal 2" xfId="5" xr:uid="{00000000-0005-0000-0000-000005000000}"/>
    <cellStyle name="Normal 2 2" xfId="9" xr:uid="{2A63D680-CF88-4357-9AA9-02A0F2DE8FB5}"/>
    <cellStyle name="Normal 3" xfId="6" xr:uid="{00000000-0005-0000-0000-000006000000}"/>
    <cellStyle name="Percent" xfId="1" builtinId="5"/>
  </cellStyles>
  <dxfs count="118">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C000"/>
        </patternFill>
      </fill>
    </dxf>
    <dxf>
      <font>
        <color theme="2"/>
      </font>
      <fill>
        <gradientFill degree="90">
          <stop position="0">
            <color theme="0" tint="-5.0965910824915313E-2"/>
          </stop>
          <stop position="0.5">
            <color rgb="FFC00000"/>
          </stop>
          <stop position="1">
            <color theme="0" tint="-5.0965910824915313E-2"/>
          </stop>
        </gradientFill>
      </fill>
    </dxf>
    <dxf>
      <fill>
        <gradientFill degree="90">
          <stop position="0">
            <color theme="0" tint="-5.0965910824915313E-2"/>
          </stop>
          <stop position="0.5">
            <color theme="9"/>
          </stop>
          <stop position="1">
            <color theme="0" tint="-5.0965910824915313E-2"/>
          </stop>
        </gradientFill>
      </fill>
    </dxf>
    <dxf>
      <font>
        <color theme="2"/>
      </font>
      <fill>
        <gradientFill degree="90">
          <stop position="0">
            <color theme="0" tint="-0.1490218817712943"/>
          </stop>
          <stop position="0.5">
            <color rgb="FFC00000"/>
          </stop>
          <stop position="1">
            <color theme="0" tint="-0.1490218817712943"/>
          </stop>
        </gradientFill>
      </fill>
    </dxf>
    <dxf>
      <font>
        <color theme="1"/>
      </font>
      <fill>
        <gradientFill degree="90">
          <stop position="0">
            <color theme="0" tint="-0.1490218817712943"/>
          </stop>
          <stop position="0.5">
            <color theme="9" tint="0.40000610370189521"/>
          </stop>
          <stop position="1">
            <color theme="0" tint="-0.1490218817712943"/>
          </stop>
        </gradient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i val="0"/>
        <color rgb="FF00B050"/>
      </font>
    </dxf>
    <dxf>
      <font>
        <b/>
        <i val="0"/>
        <color rgb="FF00B050"/>
      </font>
    </dxf>
    <dxf>
      <font>
        <b/>
        <i val="0"/>
        <color rgb="FF00B050"/>
      </font>
    </dxf>
    <dxf>
      <font>
        <b/>
        <i val="0"/>
        <color rgb="FF00B050"/>
      </font>
    </dxf>
    <dxf>
      <font>
        <strike val="0"/>
        <color rgb="FFFF0000"/>
      </font>
      <fill>
        <patternFill patternType="none">
          <bgColor auto="1"/>
        </patternFill>
      </fill>
    </dxf>
    <dxf>
      <font>
        <strike val="0"/>
        <color rgb="FFFF0000"/>
      </font>
      <fill>
        <patternFill patternType="none">
          <bgColor auto="1"/>
        </patternFill>
      </fill>
    </dxf>
    <dxf>
      <font>
        <b/>
        <i val="0"/>
        <color rgb="FFFF0000"/>
      </font>
      <fill>
        <patternFill>
          <bgColor rgb="FFFFFF00"/>
        </patternFill>
      </fill>
    </dxf>
    <dxf>
      <font>
        <strike val="0"/>
        <color rgb="FFFF0000"/>
      </font>
      <fill>
        <patternFill patternType="none">
          <bgColor auto="1"/>
        </patternFill>
      </fill>
    </dxf>
    <dxf>
      <font>
        <b/>
        <i val="0"/>
        <color rgb="FFFF0000"/>
      </font>
      <fill>
        <patternFill>
          <bgColor rgb="FFFFFF00"/>
        </patternFill>
      </fill>
    </dxf>
    <dxf>
      <font>
        <strike val="0"/>
        <color rgb="FFFF0000"/>
      </font>
      <fill>
        <patternFill patternType="none">
          <bgColor auto="1"/>
        </patternFill>
      </fill>
    </dxf>
    <dxf>
      <font>
        <b val="0"/>
        <i val="0"/>
        <strike val="0"/>
        <condense val="0"/>
        <extend val="0"/>
        <outline val="0"/>
        <shadow val="0"/>
        <u val="none"/>
        <vertAlign val="baseline"/>
        <sz val="11"/>
        <color rgb="FF000000"/>
        <name val="Calibri"/>
        <family val="2"/>
        <scheme val="minor"/>
      </font>
      <numFmt numFmtId="172" formatCode="#,##0.00\ &quot;€&quot;"/>
      <fill>
        <patternFill patternType="solid">
          <fgColor indexed="64"/>
          <bgColor theme="2" tint="-9.9978637043366805E-2"/>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family val="2"/>
        <scheme val="minor"/>
      </font>
      <numFmt numFmtId="172" formatCode="#,##0.00\ &quot;€&quot;"/>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rgb="FF000000"/>
        <name val="Calibri"/>
        <family val="2"/>
        <scheme val="minor"/>
      </font>
      <numFmt numFmtId="172" formatCode="#,##0.00\ &quot;€&quot;"/>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rgb="FF000000"/>
        <name val="Calibri"/>
        <family val="2"/>
        <scheme val="minor"/>
      </font>
      <numFmt numFmtId="172" formatCode="#,##0.00\ &quot;€&quot;"/>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rgb="FF000000"/>
        <name val="Calibri"/>
        <family val="2"/>
        <scheme val="minor"/>
      </font>
      <numFmt numFmtId="172" formatCode="#,##0.00\ &quot;€&quot;"/>
      <fill>
        <patternFill patternType="solid">
          <fgColor indexed="64"/>
          <bgColor theme="2" tint="-9.9978637043366805E-2"/>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family val="2"/>
        <scheme val="minor"/>
      </font>
      <numFmt numFmtId="172" formatCode="#,##0.00\ &quot;€&quot;"/>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rgb="FF000000"/>
        <name val="Calibri"/>
        <family val="2"/>
        <scheme val="minor"/>
      </font>
      <numFmt numFmtId="172" formatCode="#,##0.00\ &quot;€&quot;"/>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rgb="FF000000"/>
        <name val="Calibri"/>
        <family val="2"/>
        <scheme val="minor"/>
      </font>
      <numFmt numFmtId="171" formatCode="0.0000"/>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rgb="FF000000"/>
        <name val="Calibri"/>
        <family val="2"/>
        <scheme val="minor"/>
      </font>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rgb="FF000000"/>
        <name val="Calibri"/>
        <family val="2"/>
        <scheme val="minor"/>
      </font>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Calibri"/>
        <family val="2"/>
        <scheme val="minor"/>
      </font>
      <fill>
        <patternFill patternType="none">
          <fgColor indexed="64"/>
          <bgColor auto="1"/>
        </patternFill>
      </fill>
      <alignment horizontal="general"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Calibri"/>
        <family val="2"/>
        <scheme val="minor"/>
      </font>
      <fill>
        <patternFill patternType="none">
          <fgColor indexed="64"/>
          <bgColor auto="1"/>
        </patternFill>
      </fill>
      <alignment horizontal="general" vertical="center" textRotation="0" wrapText="0" indent="0" justifyLastLine="0" shrinkToFit="0" readingOrder="0"/>
      <protection locked="0" hidden="0"/>
    </dxf>
    <dxf>
      <border outline="0">
        <bottom style="medium">
          <color indexed="64"/>
        </bottom>
      </border>
    </dxf>
    <dxf>
      <font>
        <b/>
        <i val="0"/>
        <strike val="0"/>
        <condense val="0"/>
        <extend val="0"/>
        <outline val="0"/>
        <shadow val="0"/>
        <u val="none"/>
        <vertAlign val="baseline"/>
        <sz val="11"/>
        <color rgb="FF000000"/>
        <name val="Calibri"/>
        <family val="2"/>
        <scheme val="minor"/>
      </font>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rgb="FF000000"/>
        <name val="Calibri"/>
        <family val="2"/>
        <scheme val="minor"/>
      </font>
      <numFmt numFmtId="172" formatCode="#,##0.00\ &quot;€&quot;"/>
      <fill>
        <patternFill patternType="solid">
          <fgColor indexed="64"/>
          <bgColor theme="2" tint="-9.9978637043366805E-2"/>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rgb="FF000000"/>
        <name val="Calibri"/>
        <family val="2"/>
        <scheme val="minor"/>
      </font>
      <numFmt numFmtId="172" formatCode="#,##0.00\ &quot;€&quo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000000"/>
        <name val="Calibri"/>
        <family val="2"/>
        <scheme val="minor"/>
      </font>
      <numFmt numFmtId="172" formatCode="#,##0.00\ &quot;€&quot;"/>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rgb="FF000000"/>
        <name val="Calibri"/>
        <family val="2"/>
        <scheme val="minor"/>
      </font>
      <numFmt numFmtId="172" formatCode="#,##0.00\ &quot;€&quo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000000"/>
        <name val="Calibri"/>
        <family val="2"/>
        <scheme val="minor"/>
      </font>
      <numFmt numFmtId="172" formatCode="#,##0.00\ &quot;€&quot;"/>
      <fill>
        <patternFill patternType="solid">
          <fgColor indexed="64"/>
          <bgColor theme="2" tint="-9.9978637043366805E-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minor"/>
      </font>
      <numFmt numFmtId="172" formatCode="#,##0.00\ &quot;€&quo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000000"/>
        <name val="Calibri"/>
        <family val="2"/>
        <scheme val="minor"/>
      </font>
      <numFmt numFmtId="2" formatCode="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000000"/>
        <name val="Calibri"/>
        <family val="2"/>
        <scheme val="minor"/>
      </font>
      <numFmt numFmtId="172" formatCode="#,##0.00\ &quot;€&quot;"/>
      <fill>
        <patternFill patternType="solid">
          <fgColor indexed="64"/>
          <bgColor theme="2" tint="-9.9978637043366805E-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minor"/>
      </font>
      <numFmt numFmtId="172" formatCode="#,##0.00\ &quot;€&quot;"/>
      <fill>
        <patternFill patternType="solid">
          <fgColor indexed="64"/>
          <bgColor theme="2" tint="-9.9978637043366805E-2"/>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minor"/>
      </font>
      <numFmt numFmtId="172" formatCode="#,##0.00\ &quot;€&quo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000000"/>
        <name val="Calibri"/>
        <family val="2"/>
        <scheme val="minor"/>
      </font>
      <numFmt numFmtId="171" formatCode="0.0000"/>
      <fill>
        <patternFill patternType="solid">
          <fgColor indexed="64"/>
          <bgColor theme="2" tint="-9.9978637043366805E-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minor"/>
      </font>
      <numFmt numFmtId="2" formatCode="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000000"/>
        <name val="Calibri"/>
        <family val="2"/>
        <scheme val="minor"/>
      </font>
      <numFmt numFmtId="1" formatCode="0"/>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rgb="FF000000"/>
        <name val="Calibri"/>
        <family val="2"/>
        <scheme val="minor"/>
      </font>
      <numFmt numFmtId="171" formatCode="0.0000"/>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rgb="FF000000"/>
        <name val="Calibri"/>
        <family val="2"/>
        <scheme val="minor"/>
      </font>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rgb="FF000000"/>
        <name val="Calibri"/>
        <family val="2"/>
        <scheme val="minor"/>
      </font>
      <numFmt numFmtId="0" formatCode="General"/>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rgb="FF000000"/>
        <name val="Calibri"/>
        <family val="2"/>
        <scheme val="minor"/>
      </font>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rgb="FF000000"/>
        <name val="Calibri"/>
        <family val="2"/>
        <scheme val="minor"/>
      </font>
      <alignment horizontal="left"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Calibri"/>
        <family val="2"/>
        <scheme val="minor"/>
      </font>
      <fill>
        <patternFill patternType="none">
          <fgColor indexed="64"/>
          <bgColor auto="1"/>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outline="0">
        <left style="medium">
          <color indexed="64"/>
        </left>
        <right style="medium">
          <color indexed="64"/>
        </right>
        <top style="medium">
          <color indexed="64"/>
        </top>
        <bottom style="thin">
          <color rgb="FF000000"/>
        </bottom>
      </border>
    </dxf>
    <dxf>
      <font>
        <b val="0"/>
        <i val="0"/>
        <strike val="0"/>
        <condense val="0"/>
        <extend val="0"/>
        <outline val="0"/>
        <shadow val="0"/>
        <u val="none"/>
        <vertAlign val="baseline"/>
        <sz val="11"/>
        <color rgb="FF000000"/>
        <name val="Calibri"/>
        <family val="2"/>
        <scheme val="minor"/>
      </font>
      <fill>
        <patternFill patternType="none">
          <fgColor indexed="64"/>
          <bgColor auto="1"/>
        </patternFill>
      </fill>
      <alignment horizontal="general" vertical="center" textRotation="0" wrapText="0" indent="0" justifyLastLine="0" shrinkToFit="0" readingOrder="0"/>
      <protection locked="0" hidden="0"/>
    </dxf>
    <dxf>
      <border outline="0">
        <bottom style="medium">
          <color indexed="64"/>
        </bottom>
      </border>
    </dxf>
    <dxf>
      <font>
        <b/>
        <i val="0"/>
        <strike val="0"/>
        <condense val="0"/>
        <extend val="0"/>
        <outline val="0"/>
        <shadow val="0"/>
        <u val="none"/>
        <vertAlign val="baseline"/>
        <sz val="11"/>
        <color rgb="FF000000"/>
        <name val="Calibri"/>
        <family val="2"/>
        <scheme val="minor"/>
      </font>
      <alignment horizontal="center" vertical="top" textRotation="0" wrapText="1" indent="0" justifyLastLine="0" shrinkToFit="0" readingOrder="0"/>
      <border diagonalUp="0" diagonalDown="0" outline="0">
        <left style="thin">
          <color rgb="FF000000"/>
        </left>
        <right style="thin">
          <color rgb="FF000000"/>
        </right>
        <top/>
        <bottom/>
      </border>
    </dxf>
    <dxf>
      <font>
        <strike val="0"/>
        <outline val="0"/>
        <shadow val="0"/>
        <u val="none"/>
        <vertAlign val="baseline"/>
        <sz val="11"/>
        <color theme="1"/>
        <name val="Calibri"/>
        <family val="2"/>
        <scheme val="minor"/>
      </font>
      <fill>
        <patternFill patternType="none">
          <fgColor indexed="64"/>
          <bgColor auto="1"/>
        </patternFill>
      </fill>
      <alignment horizontal="right" vertical="bottom" textRotation="0" wrapText="0" indent="0" justifyLastLine="0" shrinkToFit="0" readingOrder="0"/>
      <protection locked="0" hidden="0"/>
    </dxf>
    <dxf>
      <font>
        <strike val="0"/>
        <outline val="0"/>
        <shadow val="0"/>
        <u val="none"/>
        <vertAlign val="baseline"/>
        <sz val="11"/>
        <color theme="1"/>
        <name val="Calibri"/>
        <family val="2"/>
        <scheme val="minor"/>
      </font>
      <fill>
        <patternFill patternType="none">
          <fgColor indexed="64"/>
          <bgColor auto="1"/>
        </patternFill>
      </fill>
      <alignment horizontal="right" vertical="bottom" textRotation="0" wrapText="0" indent="0" justifyLastLine="0" shrinkToFit="0" readingOrder="0"/>
      <protection locked="0" hidden="0"/>
    </dxf>
    <dxf>
      <font>
        <strike val="0"/>
        <outline val="0"/>
        <shadow val="0"/>
        <u val="none"/>
        <vertAlign val="baseline"/>
        <sz val="11"/>
        <color theme="1"/>
        <name val="Calibri"/>
        <family val="2"/>
        <scheme val="minor"/>
      </font>
      <fill>
        <patternFill patternType="none">
          <fgColor indexed="64"/>
          <bgColor auto="1"/>
        </patternFill>
      </fill>
      <alignment horizontal="right" vertical="bottom" textRotation="0" wrapText="0" indent="0" justifyLastLine="0" shrinkToFit="0" readingOrder="0"/>
      <protection locked="0" hidden="0"/>
    </dxf>
    <dxf>
      <font>
        <strike val="0"/>
        <outline val="0"/>
        <shadow val="0"/>
        <u val="none"/>
        <vertAlign val="baseline"/>
        <sz val="11"/>
        <color theme="1"/>
        <name val="Calibri"/>
        <family val="2"/>
        <scheme val="minor"/>
      </font>
      <fill>
        <patternFill patternType="none">
          <fgColor indexed="64"/>
          <bgColor auto="1"/>
        </patternFill>
      </fill>
      <alignment horizontal="right" vertical="bottom" textRotation="0" wrapText="0" indent="0" justifyLastLine="0" shrinkToFit="0" readingOrder="0"/>
      <protection locked="0" hidden="0"/>
    </dxf>
    <dxf>
      <font>
        <strike val="0"/>
        <outline val="0"/>
        <shadow val="0"/>
        <u val="none"/>
        <vertAlign val="baseline"/>
        <sz val="11"/>
        <color theme="1"/>
        <name val="Calibri"/>
        <family val="2"/>
        <scheme val="minor"/>
      </font>
      <fill>
        <patternFill patternType="none">
          <fgColor indexed="64"/>
          <bgColor auto="1"/>
        </patternFill>
      </fill>
    </dxf>
    <dxf>
      <font>
        <strike val="0"/>
        <outline val="0"/>
        <shadow val="0"/>
        <u val="none"/>
        <vertAlign val="baseline"/>
        <sz val="11"/>
        <color theme="1"/>
        <name val="Calibri"/>
        <family val="2"/>
        <scheme val="minor"/>
      </font>
      <fill>
        <patternFill patternType="none">
          <fgColor indexed="64"/>
          <bgColor auto="1"/>
        </patternFill>
      </fill>
      <alignment horizontal="left" vertical="bottom" textRotation="0" wrapText="0" indent="0" justifyLastLine="0" shrinkToFit="0" readingOrder="0"/>
    </dxf>
    <dxf>
      <numFmt numFmtId="0" formatCode="General"/>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ont>
        <b val="0"/>
        <i val="0"/>
        <strike val="0"/>
        <condense val="0"/>
        <extend val="0"/>
        <outline val="0"/>
        <shadow val="0"/>
        <u val="none"/>
        <vertAlign val="baseline"/>
        <sz val="11"/>
        <color theme="0"/>
        <name val="Calibri"/>
        <family val="2"/>
        <scheme val="minor"/>
      </font>
      <fill>
        <patternFill patternType="none">
          <fgColor indexed="64"/>
          <bgColor auto="1"/>
        </patternFill>
      </fill>
    </dxf>
    <dxf>
      <protection locked="0" hidden="0"/>
    </dxf>
    <dxf>
      <protection locked="0" hidden="0"/>
    </dxf>
    <dxf>
      <font>
        <b/>
        <i val="0"/>
        <strike val="0"/>
        <condense val="0"/>
        <extend val="0"/>
        <outline val="0"/>
        <shadow val="0"/>
        <u val="none"/>
        <vertAlign val="baseline"/>
        <sz val="11"/>
        <color theme="1"/>
        <name val="Calibri"/>
        <family val="2"/>
        <scheme val="minor"/>
      </font>
      <alignment horizontal="left" vertical="top" textRotation="0" wrapText="0" indent="0" justifyLastLine="0" shrinkToFit="0" readingOrder="0"/>
      <protection locked="0" hidden="0"/>
    </dxf>
    <dxf>
      <protection locked="0" hidden="0"/>
    </dxf>
    <dxf>
      <protection locked="0" hidden="0"/>
    </dxf>
    <dxf>
      <font>
        <b/>
        <i val="0"/>
        <strike val="0"/>
        <condense val="0"/>
        <extend val="0"/>
        <outline val="0"/>
        <shadow val="0"/>
        <u val="none"/>
        <vertAlign val="baseline"/>
        <sz val="11"/>
        <color theme="1"/>
        <name val="Calibri"/>
        <family val="2"/>
        <scheme val="minor"/>
      </font>
      <alignment horizontal="left" vertical="top" textRotation="0" wrapText="0" indent="0" justifyLastLine="0" shrinkToFit="0" readingOrder="0"/>
      <protection locked="0" hidden="0"/>
    </dxf>
    <dxf>
      <font>
        <b/>
        <i val="0"/>
        <strike val="0"/>
        <condense val="0"/>
        <extend val="0"/>
        <outline val="0"/>
        <shadow val="0"/>
        <u val="none"/>
        <vertAlign val="baseline"/>
        <sz val="11"/>
        <color theme="0"/>
        <name val="Calibri"/>
        <family val="2"/>
        <scheme val="minor"/>
      </font>
      <fill>
        <patternFill patternType="solid">
          <fgColor theme="1"/>
          <bgColor theme="1"/>
        </patternFill>
      </fill>
      <alignment horizontal="left" vertical="top" textRotation="0" wrapText="0" indent="0" justifyLastLine="0" shrinkToFit="0" readingOrder="0"/>
    </dxf>
    <dxf>
      <protection locked="0" hidden="0"/>
    </dxf>
    <dxf>
      <protection locked="0" hidden="0"/>
    </dxf>
    <dxf>
      <protection locked="0" hidden="0"/>
    </dxf>
    <dxf>
      <protection locked="0" hidden="0"/>
    </dxf>
    <dxf>
      <font>
        <b/>
        <i val="0"/>
        <strike val="0"/>
        <condense val="0"/>
        <extend val="0"/>
        <outline val="0"/>
        <shadow val="0"/>
        <u val="none"/>
        <vertAlign val="baseline"/>
        <sz val="11"/>
        <color theme="1"/>
        <name val="Calibri"/>
        <family val="2"/>
        <scheme val="minor"/>
      </font>
      <alignment horizontal="left" vertical="top" textRotation="0" wrapText="0" indent="0" justifyLastLine="0" shrinkToFit="0" readingOrder="0"/>
      <protection locked="0" hidden="0"/>
    </dxf>
    <dxf>
      <protection locked="0" hidden="0"/>
    </dxf>
    <dxf>
      <fill>
        <patternFill patternType="none">
          <fgColor indexed="64"/>
          <bgColor auto="1"/>
        </patternFill>
      </fill>
      <protection locked="0" hidden="0"/>
    </dxf>
    <dxf>
      <fill>
        <patternFill patternType="none">
          <fgColor indexed="64"/>
          <bgColor auto="1"/>
        </patternFill>
      </fill>
      <protection locked="0" hidden="0"/>
    </dxf>
    <dxf>
      <protection locked="0" hidden="0"/>
    </dxf>
    <dxf>
      <numFmt numFmtId="30" formatCode="@"/>
      <alignment horizontal="left" vertical="top" textRotation="0" wrapText="0" indent="0" justifyLastLine="0" shrinkToFit="0" readingOrder="0"/>
      <protection locked="0" hidden="0"/>
    </dxf>
    <dxf>
      <numFmt numFmtId="30" formatCode="@"/>
      <alignment horizontal="left" vertical="top" textRotation="0" wrapText="0" indent="0" justifyLastLine="0" shrinkToFit="0" readingOrder="0"/>
      <protection locked="0" hidden="0"/>
    </dxf>
    <dxf>
      <numFmt numFmtId="30" formatCode="@"/>
      <alignment horizontal="left" vertical="top" textRotation="0" wrapText="0" indent="0" justifyLastLine="0" shrinkToFit="0" readingOrder="0"/>
      <protection locked="0" hidden="0"/>
    </dxf>
    <dxf>
      <protection locked="0" hidden="0"/>
    </dxf>
    <dxf>
      <font>
        <b/>
        <i val="0"/>
        <strike val="0"/>
        <condense val="0"/>
        <extend val="0"/>
        <outline val="0"/>
        <shadow val="0"/>
        <u val="none"/>
        <vertAlign val="baseline"/>
        <sz val="11"/>
        <color theme="1"/>
        <name val="Calibri"/>
        <family val="2"/>
        <scheme val="minor"/>
      </font>
      <alignment horizontal="left" vertical="top" textRotation="0" wrapText="0" indent="0" justifyLastLine="0" shrinkToFit="0" readingOrder="0"/>
      <protection locked="0" hidden="0"/>
    </dxf>
    <dxf>
      <protection locked="0" hidden="0"/>
    </dxf>
    <dxf>
      <protection locked="0" hidden="0"/>
    </dxf>
    <dxf>
      <font>
        <b/>
        <i val="0"/>
        <strike val="0"/>
        <condense val="0"/>
        <extend val="0"/>
        <outline val="0"/>
        <shadow val="0"/>
        <u val="none"/>
        <vertAlign val="baseline"/>
        <sz val="11"/>
        <color theme="1"/>
        <name val="Calibri"/>
        <family val="2"/>
        <scheme val="minor"/>
      </font>
      <alignment horizontal="left" vertical="top" textRotation="0" wrapText="0" indent="0" justifyLastLine="0" shrinkToFit="0" readingOrder="0"/>
      <protection locked="0" hidden="0"/>
    </dxf>
    <dxf>
      <protection locked="0" hidden="0"/>
    </dxf>
    <dxf>
      <protection locked="0" hidden="0"/>
    </dxf>
    <dxf>
      <protection locked="0" hidden="0"/>
    </dxf>
    <dxf>
      <font>
        <b/>
        <i val="0"/>
        <strike val="0"/>
        <condense val="0"/>
        <extend val="0"/>
        <outline val="0"/>
        <shadow val="0"/>
        <u val="none"/>
        <vertAlign val="baseline"/>
        <sz val="11"/>
        <color theme="1"/>
        <name val="Calibri"/>
        <family val="2"/>
        <scheme val="minor"/>
      </font>
      <alignment horizontal="left" vertical="top" textRotation="0" wrapText="0" indent="0" justifyLastLine="0" shrinkToFit="0" readingOrder="0"/>
      <protection locked="0" hidden="0"/>
    </dxf>
    <dxf>
      <numFmt numFmtId="14" formatCode="0.00%"/>
      <protection locked="0" hidden="0"/>
    </dxf>
    <dxf>
      <numFmt numFmtId="14" formatCode="0.00%"/>
      <protection locked="0" hidden="0"/>
    </dxf>
    <dxf>
      <protection locked="0" hidden="0"/>
    </dxf>
    <dxf>
      <protection locked="0" hidden="0"/>
    </dxf>
    <dxf>
      <protection locked="0" hidden="0"/>
    </dxf>
    <dxf>
      <font>
        <b/>
      </font>
      <alignment horizontal="left" vertical="top" textRotation="0" wrapText="0"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14" formatCode="0.00%"/>
      <protection locked="0" hidden="0"/>
    </dxf>
    <dxf>
      <protection locked="0" hidden="0"/>
    </dxf>
    <dxf>
      <protection locked="0" hidden="0"/>
    </dxf>
    <dxf>
      <font>
        <b/>
      </font>
      <alignment horizontal="left" vertical="top" textRotation="0" wrapText="0" indent="0" justifyLastLine="0" shrinkToFit="0" readingOrder="0"/>
      <protection locked="0" hidden="0"/>
    </dxf>
    <dxf>
      <protection locked="0" hidden="0"/>
    </dxf>
    <dxf>
      <alignment horizontal="left" vertical="bottom" textRotation="0" wrapText="0" indent="0" justifyLastLine="0" shrinkToFit="0" readingOrder="0"/>
      <protection locked="0" hidden="0"/>
    </dxf>
    <dxf>
      <protection locked="0" hidden="0"/>
    </dxf>
    <dxf>
      <font>
        <b/>
      </font>
      <alignment horizontal="left" vertical="top" textRotation="0" wrapText="0" indent="0" justifyLastLine="0" shrinkToFit="0" readingOrder="0"/>
      <protection locked="0" hidden="0"/>
    </dxf>
  </dxfs>
  <tableStyles count="1" defaultTableStyle="TableStyleMedium2" defaultPivotStyle="PivotStyleLight16">
    <tableStyle name="Invisible" pivot="0" table="0" count="0" xr9:uid="{E8D8F9E1-41CF-4A35-B49C-3B23F7C84B26}"/>
  </tableStyles>
  <colors>
    <mruColors>
      <color rgb="FFFFFF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0</xdr:col>
      <xdr:colOff>561975</xdr:colOff>
      <xdr:row>24</xdr:row>
      <xdr:rowOff>0</xdr:rowOff>
    </xdr:from>
    <xdr:to>
      <xdr:col>1</xdr:col>
      <xdr:colOff>676274</xdr:colOff>
      <xdr:row>37</xdr:row>
      <xdr:rowOff>180975</xdr:rowOff>
    </xdr:to>
    <xdr:sp macro="" textlink="">
      <xdr:nvSpPr>
        <xdr:cNvPr id="2" name="Rectangle 1">
          <a:extLst>
            <a:ext uri="{FF2B5EF4-FFF2-40B4-BE49-F238E27FC236}">
              <a16:creationId xmlns:a16="http://schemas.microsoft.com/office/drawing/2014/main" id="{00000000-0008-0000-0400-000002000000}"/>
            </a:ext>
          </a:extLst>
        </xdr:cNvPr>
        <xdr:cNvSpPr/>
      </xdr:nvSpPr>
      <xdr:spPr>
        <a:xfrm>
          <a:off x="561975" y="4714875"/>
          <a:ext cx="904874" cy="2657475"/>
        </a:xfrm>
        <a:prstGeom prst="wedgeRectCallout">
          <a:avLst>
            <a:gd name="adj1" fmla="val -28830"/>
            <a:gd name="adj2" fmla="val -147757"/>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fr-FR" sz="1100">
              <a:solidFill>
                <a:sysClr val="windowText" lastClr="000000"/>
              </a:solidFill>
            </a:rPr>
            <a:t>Introduire les </a:t>
          </a:r>
          <a:r>
            <a:rPr lang="fr-FR" sz="1100" b="1">
              <a:solidFill>
                <a:sysClr val="windowText" lastClr="000000"/>
              </a:solidFill>
            </a:rPr>
            <a:t>dates des périodes </a:t>
          </a:r>
          <a:r>
            <a:rPr lang="fr-FR" sz="1100">
              <a:solidFill>
                <a:sysClr val="windowText" lastClr="000000"/>
              </a:solidFill>
            </a:rPr>
            <a:t>:</a:t>
          </a:r>
        </a:p>
        <a:p>
          <a:pPr algn="l"/>
          <a:r>
            <a:rPr lang="fr-FR" sz="1100">
              <a:solidFill>
                <a:sysClr val="windowText" lastClr="000000"/>
              </a:solidFill>
            </a:rPr>
            <a:t>attention les </a:t>
          </a:r>
          <a:r>
            <a:rPr lang="fr-FR" sz="1100" baseline="0">
              <a:solidFill>
                <a:sysClr val="windowText" lastClr="000000"/>
              </a:solidFill>
            </a:rPr>
            <a:t> périodes doivent impératiment se suivre , ne pas se recouper et couvrir toute l'année.</a:t>
          </a:r>
          <a:endParaRPr lang="fr-FR" sz="1100">
            <a:solidFill>
              <a:sysClr val="windowText" lastClr="000000"/>
            </a:solidFill>
          </a:endParaRPr>
        </a:p>
      </xdr:txBody>
    </xdr:sp>
    <xdr:clientData/>
  </xdr:twoCellAnchor>
  <xdr:twoCellAnchor>
    <xdr:from>
      <xdr:col>1</xdr:col>
      <xdr:colOff>742949</xdr:colOff>
      <xdr:row>26</xdr:row>
      <xdr:rowOff>29442</xdr:rowOff>
    </xdr:from>
    <xdr:to>
      <xdr:col>3</xdr:col>
      <xdr:colOff>457199</xdr:colOff>
      <xdr:row>37</xdr:row>
      <xdr:rowOff>88363</xdr:rowOff>
    </xdr:to>
    <xdr:sp macro="" textlink="">
      <xdr:nvSpPr>
        <xdr:cNvPr id="3" name="Rectangle 2">
          <a:extLst>
            <a:ext uri="{FF2B5EF4-FFF2-40B4-BE49-F238E27FC236}">
              <a16:creationId xmlns:a16="http://schemas.microsoft.com/office/drawing/2014/main" id="{00000000-0008-0000-0400-000003000000}"/>
            </a:ext>
          </a:extLst>
        </xdr:cNvPr>
        <xdr:cNvSpPr/>
      </xdr:nvSpPr>
      <xdr:spPr>
        <a:xfrm>
          <a:off x="1533524" y="5125317"/>
          <a:ext cx="1295400" cy="2154421"/>
        </a:xfrm>
        <a:prstGeom prst="wedgeRectCallout">
          <a:avLst>
            <a:gd name="adj1" fmla="val -1075"/>
            <a:gd name="adj2" fmla="val -124583"/>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fr-FR" sz="1100">
              <a:solidFill>
                <a:sysClr val="windowText" lastClr="000000"/>
              </a:solidFill>
            </a:rPr>
            <a:t>Le</a:t>
          </a:r>
          <a:r>
            <a:rPr lang="fr-FR" sz="1100" baseline="0">
              <a:solidFill>
                <a:sysClr val="windowText" lastClr="000000"/>
              </a:solidFill>
            </a:rPr>
            <a:t> </a:t>
          </a:r>
          <a:r>
            <a:rPr lang="fr-FR" sz="1100" b="1" baseline="0">
              <a:solidFill>
                <a:sysClr val="windowText" lastClr="000000"/>
              </a:solidFill>
            </a:rPr>
            <a:t>total des jours </a:t>
          </a:r>
          <a:r>
            <a:rPr lang="fr-FR" sz="1100" baseline="0">
              <a:solidFill>
                <a:sysClr val="windowText" lastClr="000000"/>
              </a:solidFill>
            </a:rPr>
            <a:t>de la période doit être impérativement égal aux nombres de jours de l'année</a:t>
          </a:r>
        </a:p>
        <a:p>
          <a:pPr algn="l"/>
          <a:endParaRPr lang="fr-FR" sz="1100">
            <a:solidFill>
              <a:sysClr val="windowText" lastClr="000000"/>
            </a:solidFill>
          </a:endParaRPr>
        </a:p>
      </xdr:txBody>
    </xdr:sp>
    <xdr:clientData/>
  </xdr:twoCellAnchor>
  <xdr:twoCellAnchor>
    <xdr:from>
      <xdr:col>3</xdr:col>
      <xdr:colOff>523005</xdr:colOff>
      <xdr:row>26</xdr:row>
      <xdr:rowOff>20784</xdr:rowOff>
    </xdr:from>
    <xdr:to>
      <xdr:col>11</xdr:col>
      <xdr:colOff>419100</xdr:colOff>
      <xdr:row>37</xdr:row>
      <xdr:rowOff>90317</xdr:rowOff>
    </xdr:to>
    <xdr:grpSp>
      <xdr:nvGrpSpPr>
        <xdr:cNvPr id="4" name="Groupe 3">
          <a:extLst>
            <a:ext uri="{FF2B5EF4-FFF2-40B4-BE49-F238E27FC236}">
              <a16:creationId xmlns:a16="http://schemas.microsoft.com/office/drawing/2014/main" id="{00000000-0008-0000-0400-000004000000}"/>
            </a:ext>
          </a:extLst>
        </xdr:cNvPr>
        <xdr:cNvGrpSpPr/>
      </xdr:nvGrpSpPr>
      <xdr:grpSpPr>
        <a:xfrm>
          <a:off x="2894730" y="5116659"/>
          <a:ext cx="6220695" cy="2165033"/>
          <a:chOff x="2839184" y="3771900"/>
          <a:chExt cx="5562601" cy="1417320"/>
        </a:xfrm>
      </xdr:grpSpPr>
      <xdr:sp macro="" textlink="">
        <xdr:nvSpPr>
          <xdr:cNvPr id="5" name="Rectangle 4">
            <a:extLst>
              <a:ext uri="{FF2B5EF4-FFF2-40B4-BE49-F238E27FC236}">
                <a16:creationId xmlns:a16="http://schemas.microsoft.com/office/drawing/2014/main" id="{00000000-0008-0000-0400-000005000000}"/>
              </a:ext>
            </a:extLst>
          </xdr:cNvPr>
          <xdr:cNvSpPr/>
        </xdr:nvSpPr>
        <xdr:spPr>
          <a:xfrm>
            <a:off x="2847975" y="3771900"/>
            <a:ext cx="981075" cy="1409700"/>
          </a:xfrm>
          <a:prstGeom prst="wedgeRectCallout">
            <a:avLst>
              <a:gd name="adj1" fmla="val -43652"/>
              <a:gd name="adj2" fmla="val -194647"/>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6" name="Rectangle 5">
            <a:extLst>
              <a:ext uri="{FF2B5EF4-FFF2-40B4-BE49-F238E27FC236}">
                <a16:creationId xmlns:a16="http://schemas.microsoft.com/office/drawing/2014/main" id="{00000000-0008-0000-0400-000006000000}"/>
              </a:ext>
            </a:extLst>
          </xdr:cNvPr>
          <xdr:cNvSpPr/>
        </xdr:nvSpPr>
        <xdr:spPr>
          <a:xfrm>
            <a:off x="2839184" y="3779520"/>
            <a:ext cx="5562601" cy="14097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fr-FR" sz="1100" b="1">
                <a:solidFill>
                  <a:sysClr val="windowText" lastClr="000000"/>
                </a:solidFill>
                <a:effectLst/>
                <a:latin typeface="+mn-lt"/>
                <a:ea typeface="+mn-ea"/>
                <a:cs typeface="+mn-cs"/>
              </a:rPr>
              <a:t>Tâche</a:t>
            </a:r>
            <a:r>
              <a:rPr lang="fr-FR" sz="1100" b="1" baseline="0">
                <a:solidFill>
                  <a:sysClr val="windowText" lastClr="000000"/>
                </a:solidFill>
                <a:effectLst/>
                <a:latin typeface="+mn-lt"/>
                <a:ea typeface="+mn-ea"/>
                <a:cs typeface="+mn-cs"/>
              </a:rPr>
              <a:t> </a:t>
            </a:r>
            <a:r>
              <a:rPr lang="fr-FR" sz="1100" b="1">
                <a:solidFill>
                  <a:sysClr val="windowText" lastClr="000000"/>
                </a:solidFill>
                <a:effectLst/>
                <a:latin typeface="+mn-lt"/>
                <a:ea typeface="+mn-ea"/>
                <a:cs typeface="+mn-cs"/>
              </a:rPr>
              <a:t>:</a:t>
            </a:r>
            <a:r>
              <a:rPr lang="fr-FR" sz="1100" b="1" baseline="0">
                <a:solidFill>
                  <a:sysClr val="windowText" lastClr="000000"/>
                </a:solidFill>
                <a:effectLst/>
                <a:latin typeface="+mn-lt"/>
                <a:ea typeface="+mn-ea"/>
                <a:cs typeface="+mn-cs"/>
              </a:rPr>
              <a:t> </a:t>
            </a:r>
            <a:r>
              <a:rPr lang="fr-FR" sz="1100" baseline="0">
                <a:solidFill>
                  <a:sysClr val="windowText" lastClr="000000"/>
                </a:solidFill>
                <a:effectLst/>
                <a:latin typeface="+mn-lt"/>
                <a:ea typeface="+mn-ea"/>
                <a:cs typeface="+mn-cs"/>
              </a:rPr>
              <a:t> à introduire obligatoirement</a:t>
            </a:r>
            <a:endParaRPr lang="fr-FR">
              <a:solidFill>
                <a:sysClr val="windowText" lastClr="000000"/>
              </a:solidFill>
              <a:effectLst/>
            </a:endParaRPr>
          </a:p>
          <a:p>
            <a:r>
              <a:rPr lang="fr-FR" sz="1100" b="0" baseline="0">
                <a:solidFill>
                  <a:sysClr val="windowText" lastClr="000000"/>
                </a:solidFill>
                <a:effectLst/>
                <a:latin typeface="+mn-lt"/>
                <a:ea typeface="+mn-ea"/>
                <a:cs typeface="+mn-cs"/>
              </a:rPr>
              <a:t>100%</a:t>
            </a:r>
            <a:r>
              <a:rPr lang="fr-FR" sz="1100" b="1" baseline="0">
                <a:solidFill>
                  <a:sysClr val="windowText" lastClr="000000"/>
                </a:solidFill>
                <a:effectLst/>
                <a:latin typeface="+mn-lt"/>
                <a:ea typeface="+mn-ea"/>
                <a:cs typeface="+mn-cs"/>
              </a:rPr>
              <a:t> </a:t>
            </a:r>
            <a:r>
              <a:rPr lang="fr-FR" sz="1100" baseline="0">
                <a:solidFill>
                  <a:sysClr val="windowText" lastClr="000000"/>
                </a:solidFill>
                <a:effectLst/>
                <a:latin typeface="+mn-lt"/>
                <a:ea typeface="+mn-ea"/>
                <a:cs typeface="+mn-cs"/>
              </a:rPr>
              <a:t>= </a:t>
            </a:r>
            <a:r>
              <a:rPr lang="fr-FR" sz="1100" b="1" baseline="0">
                <a:solidFill>
                  <a:sysClr val="windowText" lastClr="000000"/>
                </a:solidFill>
                <a:effectLst/>
                <a:latin typeface="+mn-lt"/>
                <a:ea typeface="+mn-ea"/>
                <a:cs typeface="+mn-cs"/>
              </a:rPr>
              <a:t>1</a:t>
            </a:r>
            <a:r>
              <a:rPr lang="fr-FR" sz="1100" baseline="0">
                <a:solidFill>
                  <a:sysClr val="windowText" lastClr="000000"/>
                </a:solidFill>
                <a:effectLst/>
                <a:latin typeface="+mn-lt"/>
                <a:ea typeface="+mn-ea"/>
                <a:cs typeface="+mn-cs"/>
              </a:rPr>
              <a:t> = temps plein  //  </a:t>
            </a:r>
            <a:r>
              <a:rPr lang="fr-FR" sz="1100" b="0" baseline="0">
                <a:solidFill>
                  <a:sysClr val="windowText" lastClr="000000"/>
                </a:solidFill>
                <a:effectLst/>
                <a:latin typeface="+mn-lt"/>
                <a:ea typeface="+mn-ea"/>
                <a:cs typeface="+mn-cs"/>
              </a:rPr>
              <a:t>50% = </a:t>
            </a:r>
            <a:r>
              <a:rPr lang="fr-FR" sz="1100" b="1" baseline="0">
                <a:solidFill>
                  <a:sysClr val="windowText" lastClr="000000"/>
                </a:solidFill>
                <a:effectLst/>
                <a:latin typeface="+mn-lt"/>
                <a:ea typeface="+mn-ea"/>
                <a:cs typeface="+mn-cs"/>
              </a:rPr>
              <a:t>0,5 </a:t>
            </a:r>
            <a:r>
              <a:rPr lang="fr-FR" sz="1100" baseline="0">
                <a:solidFill>
                  <a:sysClr val="windowText" lastClr="000000"/>
                </a:solidFill>
                <a:effectLst/>
                <a:latin typeface="+mn-lt"/>
                <a:ea typeface="+mn-ea"/>
                <a:cs typeface="+mn-cs"/>
              </a:rPr>
              <a:t>= mi-temps //  </a:t>
            </a:r>
            <a:r>
              <a:rPr lang="fr-FR" sz="1100" b="0" baseline="0">
                <a:solidFill>
                  <a:sysClr val="windowText" lastClr="000000"/>
                </a:solidFill>
                <a:effectLst/>
                <a:latin typeface="+mn-lt"/>
                <a:ea typeface="+mn-ea"/>
                <a:cs typeface="+mn-cs"/>
              </a:rPr>
              <a:t>75% = 0,75</a:t>
            </a:r>
            <a:r>
              <a:rPr lang="fr-FR" sz="1100" b="1" baseline="0">
                <a:solidFill>
                  <a:sysClr val="windowText" lastClr="000000"/>
                </a:solidFill>
                <a:effectLst/>
                <a:latin typeface="+mn-lt"/>
                <a:ea typeface="+mn-ea"/>
                <a:cs typeface="+mn-cs"/>
              </a:rPr>
              <a:t> </a:t>
            </a:r>
            <a:r>
              <a:rPr lang="fr-FR" sz="1100" baseline="0">
                <a:solidFill>
                  <a:sysClr val="windowText" lastClr="000000"/>
                </a:solidFill>
                <a:effectLst/>
                <a:latin typeface="+mn-lt"/>
                <a:ea typeface="+mn-ea"/>
                <a:cs typeface="+mn-cs"/>
              </a:rPr>
              <a:t>= 3/4 de temps ; </a:t>
            </a:r>
          </a:p>
          <a:p>
            <a:r>
              <a:rPr lang="fr-FR" sz="1100" baseline="0">
                <a:solidFill>
                  <a:sysClr val="windowText" lastClr="000000"/>
                </a:solidFill>
                <a:effectLst/>
                <a:latin typeface="+mn-lt"/>
                <a:ea typeface="+mn-ea"/>
                <a:cs typeface="+mn-cs"/>
              </a:rPr>
              <a:t>autres possibilités par exemple : 22h par semaine soit 22/40 (CCT SAS) : </a:t>
            </a:r>
            <a:r>
              <a:rPr lang="fr-FR" sz="1100" b="1" baseline="0">
                <a:solidFill>
                  <a:sysClr val="windowText" lastClr="000000"/>
                </a:solidFill>
                <a:effectLst/>
                <a:latin typeface="+mn-lt"/>
                <a:ea typeface="+mn-ea"/>
                <a:cs typeface="+mn-cs"/>
              </a:rPr>
              <a:t>55% </a:t>
            </a:r>
            <a:r>
              <a:rPr lang="fr-FR" sz="1050" b="0" baseline="0">
                <a:solidFill>
                  <a:sysClr val="windowText" lastClr="000000"/>
                </a:solidFill>
                <a:effectLst/>
                <a:latin typeface="+mn-lt"/>
                <a:ea typeface="+mn-ea"/>
                <a:cs typeface="+mn-cs"/>
              </a:rPr>
              <a:t>(22x100/40) = 0,55</a:t>
            </a:r>
          </a:p>
          <a:p>
            <a:r>
              <a:rPr lang="fr-FR" sz="1050" b="0">
                <a:solidFill>
                  <a:sysClr val="windowText" lastClr="000000"/>
                </a:solidFill>
                <a:effectLst/>
              </a:rPr>
              <a:t>                                                              </a:t>
            </a:r>
            <a:r>
              <a:rPr lang="fr-FR" sz="1100" b="0">
                <a:solidFill>
                  <a:sysClr val="windowText" lastClr="000000"/>
                </a:solidFill>
                <a:effectLst/>
              </a:rPr>
              <a:t>22h par semaine soit 22/38 (CCT EHL) : </a:t>
            </a:r>
            <a:r>
              <a:rPr lang="fr-FR" sz="1100" b="1">
                <a:solidFill>
                  <a:sysClr val="windowText" lastClr="000000"/>
                </a:solidFill>
                <a:effectLst/>
              </a:rPr>
              <a:t>57,89% </a:t>
            </a:r>
            <a:r>
              <a:rPr lang="fr-FR" sz="1100" b="0">
                <a:solidFill>
                  <a:sysClr val="windowText" lastClr="000000"/>
                </a:solidFill>
                <a:effectLst/>
              </a:rPr>
              <a:t>(</a:t>
            </a:r>
            <a:r>
              <a:rPr lang="fr-FR" sz="1050" b="0">
                <a:solidFill>
                  <a:sysClr val="windowText" lastClr="000000"/>
                </a:solidFill>
                <a:effectLst/>
              </a:rPr>
              <a:t>22x100/38) = 0,5789</a:t>
            </a:r>
          </a:p>
          <a:p>
            <a:r>
              <a:rPr lang="fr-FR" sz="1100" b="1" baseline="0">
                <a:solidFill>
                  <a:sysClr val="windowText" lastClr="000000"/>
                </a:solidFill>
                <a:effectLst/>
                <a:latin typeface="+mn-lt"/>
                <a:ea typeface="+mn-ea"/>
                <a:cs typeface="+mn-cs"/>
              </a:rPr>
              <a:t>0% </a:t>
            </a:r>
            <a:r>
              <a:rPr lang="fr-FR" sz="1100" baseline="0">
                <a:solidFill>
                  <a:sysClr val="windowText" lastClr="000000"/>
                </a:solidFill>
                <a:effectLst/>
                <a:latin typeface="+mn-lt"/>
                <a:ea typeface="+mn-ea"/>
                <a:cs typeface="+mn-cs"/>
              </a:rPr>
              <a:t>= 0 = période où la personne  est absente </a:t>
            </a:r>
            <a:endParaRPr lang="fr-FR">
              <a:solidFill>
                <a:sysClr val="windowText" lastClr="000000"/>
              </a:solidFill>
              <a:effectLst/>
            </a:endParaRPr>
          </a:p>
          <a:p>
            <a:r>
              <a:rPr lang="fr-FR" sz="1100" baseline="0">
                <a:solidFill>
                  <a:sysClr val="windowText" lastClr="000000"/>
                </a:solidFill>
                <a:effectLst/>
                <a:latin typeface="+mn-lt"/>
                <a:ea typeface="+mn-ea"/>
                <a:cs typeface="+mn-cs"/>
              </a:rPr>
              <a:t>( longue maladie &gt;77 jours, congés parentaux, sans solde, maternité, dispense etc..)</a:t>
            </a:r>
            <a:endParaRPr lang="fr-FR">
              <a:solidFill>
                <a:sysClr val="windowText" lastClr="000000"/>
              </a:solidFill>
              <a:effectLst/>
            </a:endParaRPr>
          </a:p>
          <a:p>
            <a:r>
              <a:rPr lang="fr-FR" sz="1100" b="1">
                <a:solidFill>
                  <a:sysClr val="windowText" lastClr="000000"/>
                </a:solidFill>
                <a:effectLst/>
                <a:latin typeface="+mn-lt"/>
                <a:ea typeface="+mn-ea"/>
                <a:cs typeface="+mn-cs"/>
              </a:rPr>
              <a:t>0%</a:t>
            </a:r>
            <a:r>
              <a:rPr lang="fr-FR" sz="1100" b="1" baseline="0">
                <a:solidFill>
                  <a:sysClr val="windowText" lastClr="000000"/>
                </a:solidFill>
                <a:effectLst/>
                <a:latin typeface="+mn-lt"/>
                <a:ea typeface="+mn-ea"/>
                <a:cs typeface="+mn-cs"/>
              </a:rPr>
              <a:t> = période où le salarié ne fait pas encore ou plus partie de l'entreprise</a:t>
            </a:r>
            <a:endParaRPr lang="fr-FR">
              <a:solidFill>
                <a:sysClr val="windowText" lastClr="000000"/>
              </a:solidFill>
              <a:effectLst/>
            </a:endParaRPr>
          </a:p>
          <a:p>
            <a:r>
              <a:rPr lang="fr-FR" sz="1100" b="1" baseline="0">
                <a:solidFill>
                  <a:sysClr val="windowText" lastClr="000000"/>
                </a:solidFill>
                <a:effectLst/>
                <a:latin typeface="+mn-lt"/>
                <a:ea typeface="+mn-ea"/>
                <a:cs typeface="+mn-cs"/>
              </a:rPr>
              <a:t> ex: Mme X est engagée le 1er Juin en 3/4 temps </a:t>
            </a:r>
            <a:endParaRPr lang="fr-FR">
              <a:solidFill>
                <a:sysClr val="windowText" lastClr="000000"/>
              </a:solidFill>
              <a:effectLst/>
            </a:endParaRPr>
          </a:p>
          <a:p>
            <a:r>
              <a:rPr lang="fr-FR" sz="1100" b="1" baseline="0">
                <a:solidFill>
                  <a:sysClr val="windowText" lastClr="000000"/>
                </a:solidFill>
                <a:effectLst/>
                <a:latin typeface="+mn-lt"/>
                <a:ea typeface="+mn-ea"/>
                <a:cs typeface="+mn-cs"/>
              </a:rPr>
              <a:t>         -&gt; du 01 jan au 31 mai tâche: 0%, le reste de l'année tâche  :75% : ETP = 0,44</a:t>
            </a:r>
            <a:endParaRPr lang="fr-FR">
              <a:solidFill>
                <a:sysClr val="windowText" lastClr="000000"/>
              </a:solidFill>
              <a:effectLst/>
            </a:endParaRPr>
          </a:p>
          <a:p>
            <a:pPr algn="l"/>
            <a:endParaRPr lang="fr-FR" sz="1100" b="1">
              <a:solidFill>
                <a:sysClr val="windowText" lastClr="000000"/>
              </a:solidFill>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1019173</xdr:colOff>
      <xdr:row>10</xdr:row>
      <xdr:rowOff>189939</xdr:rowOff>
    </xdr:from>
    <xdr:to>
      <xdr:col>6</xdr:col>
      <xdr:colOff>390524</xdr:colOff>
      <xdr:row>15</xdr:row>
      <xdr:rowOff>75079</xdr:rowOff>
    </xdr:to>
    <xdr:sp macro="" textlink="">
      <xdr:nvSpPr>
        <xdr:cNvPr id="2" name="Rectangle 1">
          <a:extLst>
            <a:ext uri="{FF2B5EF4-FFF2-40B4-BE49-F238E27FC236}">
              <a16:creationId xmlns:a16="http://schemas.microsoft.com/office/drawing/2014/main" id="{00000000-0008-0000-0700-000002000000}"/>
            </a:ext>
          </a:extLst>
        </xdr:cNvPr>
        <xdr:cNvSpPr/>
      </xdr:nvSpPr>
      <xdr:spPr>
        <a:xfrm>
          <a:off x="8809502" y="3085539"/>
          <a:ext cx="2598646" cy="987799"/>
        </a:xfrm>
        <a:prstGeom prst="wedgeRectCallout">
          <a:avLst>
            <a:gd name="adj1" fmla="val -89861"/>
            <a:gd name="adj2" fmla="val -14379"/>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fr-FR" sz="1100">
              <a:solidFill>
                <a:sysClr val="windowText" lastClr="000000"/>
              </a:solidFill>
            </a:rPr>
            <a:t>Il s'agit de faire le total</a:t>
          </a:r>
          <a:r>
            <a:rPr lang="fr-FR" sz="1100" baseline="0">
              <a:solidFill>
                <a:sysClr val="windowText" lastClr="000000"/>
              </a:solidFill>
            </a:rPr>
            <a:t> des heures de formations ET de supervisions dispensées</a:t>
          </a:r>
          <a:r>
            <a:rPr lang="fr-FR" sz="1100" baseline="0">
              <a:solidFill>
                <a:schemeClr val="tx1"/>
              </a:solidFill>
            </a:rPr>
            <a:t> </a:t>
          </a:r>
          <a:r>
            <a:rPr lang="fr-FR" sz="1100" baseline="0">
              <a:solidFill>
                <a:schemeClr val="tx1"/>
              </a:solidFill>
              <a:effectLst/>
              <a:latin typeface="+mn-lt"/>
              <a:ea typeface="+mn-ea"/>
              <a:cs typeface="+mn-cs"/>
            </a:rPr>
            <a:t>à l'ensemble </a:t>
          </a:r>
          <a:r>
            <a:rPr lang="fr-FR" sz="1100" baseline="0">
              <a:solidFill>
                <a:sysClr val="windowText" lastClr="000000"/>
              </a:solidFill>
            </a:rPr>
            <a:t>du personnel d'encadrement sur l'année considérée</a:t>
          </a:r>
        </a:p>
      </xdr:txBody>
    </xdr:sp>
    <xdr:clientData/>
  </xdr:twoCellAnchor>
  <xdr:twoCellAnchor>
    <xdr:from>
      <xdr:col>6</xdr:col>
      <xdr:colOff>352425</xdr:colOff>
      <xdr:row>27</xdr:row>
      <xdr:rowOff>9525</xdr:rowOff>
    </xdr:from>
    <xdr:to>
      <xdr:col>6</xdr:col>
      <xdr:colOff>561975</xdr:colOff>
      <xdr:row>30</xdr:row>
      <xdr:rowOff>0</xdr:rowOff>
    </xdr:to>
    <xdr:sp macro="" textlink="">
      <xdr:nvSpPr>
        <xdr:cNvPr id="3" name="Accolade fermante 2">
          <a:extLst>
            <a:ext uri="{FF2B5EF4-FFF2-40B4-BE49-F238E27FC236}">
              <a16:creationId xmlns:a16="http://schemas.microsoft.com/office/drawing/2014/main" id="{00000000-0008-0000-0700-000003000000}"/>
            </a:ext>
          </a:extLst>
        </xdr:cNvPr>
        <xdr:cNvSpPr/>
      </xdr:nvSpPr>
      <xdr:spPr>
        <a:xfrm>
          <a:off x="7277100" y="1647825"/>
          <a:ext cx="209550" cy="561975"/>
        </a:xfrm>
        <a:prstGeom prst="rightBrace">
          <a:avLst>
            <a:gd name="adj1" fmla="val 18859"/>
            <a:gd name="adj2" fmla="val 48361"/>
          </a:avLst>
        </a:prstGeom>
        <a:ln w="28575">
          <a:solidFill>
            <a:schemeClr val="accent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5</xdr:col>
      <xdr:colOff>1019175</xdr:colOff>
      <xdr:row>554</xdr:row>
      <xdr:rowOff>0</xdr:rowOff>
    </xdr:from>
    <xdr:ext cx="184731" cy="264560"/>
    <xdr:sp macro="" textlink="">
      <xdr:nvSpPr>
        <xdr:cNvPr id="2" name="ZoneTexte 6">
          <a:extLst>
            <a:ext uri="{FF2B5EF4-FFF2-40B4-BE49-F238E27FC236}">
              <a16:creationId xmlns:a16="http://schemas.microsoft.com/office/drawing/2014/main" id="{53D3E6B3-5BDE-4743-9B1E-F8950A053374}"/>
            </a:ext>
          </a:extLst>
        </xdr:cNvPr>
        <xdr:cNvSpPr txBox="1"/>
      </xdr:nvSpPr>
      <xdr:spPr>
        <a:xfrm>
          <a:off x="11557635" y="103990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1019175</xdr:colOff>
      <xdr:row>554</xdr:row>
      <xdr:rowOff>0</xdr:rowOff>
    </xdr:from>
    <xdr:ext cx="184731" cy="264560"/>
    <xdr:sp macro="" textlink="">
      <xdr:nvSpPr>
        <xdr:cNvPr id="3" name="ZoneTexte 11">
          <a:extLst>
            <a:ext uri="{FF2B5EF4-FFF2-40B4-BE49-F238E27FC236}">
              <a16:creationId xmlns:a16="http://schemas.microsoft.com/office/drawing/2014/main" id="{AF742158-55F4-406B-A5AD-9FD993175E87}"/>
            </a:ext>
          </a:extLst>
        </xdr:cNvPr>
        <xdr:cNvSpPr txBox="1"/>
      </xdr:nvSpPr>
      <xdr:spPr>
        <a:xfrm>
          <a:off x="11557635" y="103990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1019175</xdr:colOff>
      <xdr:row>554</xdr:row>
      <xdr:rowOff>0</xdr:rowOff>
    </xdr:from>
    <xdr:ext cx="184731" cy="264560"/>
    <xdr:sp macro="" textlink="">
      <xdr:nvSpPr>
        <xdr:cNvPr id="4" name="ZoneTexte 16">
          <a:extLst>
            <a:ext uri="{FF2B5EF4-FFF2-40B4-BE49-F238E27FC236}">
              <a16:creationId xmlns:a16="http://schemas.microsoft.com/office/drawing/2014/main" id="{60C06728-4398-4992-972B-18D1D6100228}"/>
            </a:ext>
          </a:extLst>
        </xdr:cNvPr>
        <xdr:cNvSpPr txBox="1"/>
      </xdr:nvSpPr>
      <xdr:spPr>
        <a:xfrm>
          <a:off x="11557635" y="103990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1019175</xdr:colOff>
      <xdr:row>554</xdr:row>
      <xdr:rowOff>0</xdr:rowOff>
    </xdr:from>
    <xdr:ext cx="184731" cy="264560"/>
    <xdr:sp macro="" textlink="">
      <xdr:nvSpPr>
        <xdr:cNvPr id="5" name="ZoneTexte 21">
          <a:extLst>
            <a:ext uri="{FF2B5EF4-FFF2-40B4-BE49-F238E27FC236}">
              <a16:creationId xmlns:a16="http://schemas.microsoft.com/office/drawing/2014/main" id="{C6ADAC45-8571-47CA-B419-799553AA6117}"/>
            </a:ext>
          </a:extLst>
        </xdr:cNvPr>
        <xdr:cNvSpPr txBox="1"/>
      </xdr:nvSpPr>
      <xdr:spPr>
        <a:xfrm>
          <a:off x="11557635" y="103990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1019175</xdr:colOff>
      <xdr:row>554</xdr:row>
      <xdr:rowOff>0</xdr:rowOff>
    </xdr:from>
    <xdr:ext cx="184731" cy="264560"/>
    <xdr:sp macro="" textlink="">
      <xdr:nvSpPr>
        <xdr:cNvPr id="6" name="ZoneTexte 26">
          <a:extLst>
            <a:ext uri="{FF2B5EF4-FFF2-40B4-BE49-F238E27FC236}">
              <a16:creationId xmlns:a16="http://schemas.microsoft.com/office/drawing/2014/main" id="{06A875B4-6992-4E29-BB48-80EE691BF4CB}"/>
            </a:ext>
          </a:extLst>
        </xdr:cNvPr>
        <xdr:cNvSpPr txBox="1"/>
      </xdr:nvSpPr>
      <xdr:spPr>
        <a:xfrm>
          <a:off x="11557635" y="103990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1019175</xdr:colOff>
      <xdr:row>554</xdr:row>
      <xdr:rowOff>0</xdr:rowOff>
    </xdr:from>
    <xdr:ext cx="184731" cy="264560"/>
    <xdr:sp macro="" textlink="">
      <xdr:nvSpPr>
        <xdr:cNvPr id="7" name="ZoneTexte 31">
          <a:extLst>
            <a:ext uri="{FF2B5EF4-FFF2-40B4-BE49-F238E27FC236}">
              <a16:creationId xmlns:a16="http://schemas.microsoft.com/office/drawing/2014/main" id="{776CD0C8-11BE-4E6B-983B-1E0277A30D29}"/>
            </a:ext>
          </a:extLst>
        </xdr:cNvPr>
        <xdr:cNvSpPr txBox="1"/>
      </xdr:nvSpPr>
      <xdr:spPr>
        <a:xfrm>
          <a:off x="11557635" y="103990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1019175</xdr:colOff>
      <xdr:row>554</xdr:row>
      <xdr:rowOff>0</xdr:rowOff>
    </xdr:from>
    <xdr:ext cx="184731" cy="264560"/>
    <xdr:sp macro="" textlink="">
      <xdr:nvSpPr>
        <xdr:cNvPr id="8" name="ZoneTexte 31">
          <a:extLst>
            <a:ext uri="{FF2B5EF4-FFF2-40B4-BE49-F238E27FC236}">
              <a16:creationId xmlns:a16="http://schemas.microsoft.com/office/drawing/2014/main" id="{C596BB14-B4E4-4576-BABF-32B49A3BB3D2}"/>
            </a:ext>
          </a:extLst>
        </xdr:cNvPr>
        <xdr:cNvSpPr txBox="1"/>
      </xdr:nvSpPr>
      <xdr:spPr>
        <a:xfrm>
          <a:off x="11557635" y="103990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1019175</xdr:colOff>
      <xdr:row>554</xdr:row>
      <xdr:rowOff>0</xdr:rowOff>
    </xdr:from>
    <xdr:ext cx="184731" cy="264560"/>
    <xdr:sp macro="" textlink="">
      <xdr:nvSpPr>
        <xdr:cNvPr id="9" name="ZoneTexte 6">
          <a:extLst>
            <a:ext uri="{FF2B5EF4-FFF2-40B4-BE49-F238E27FC236}">
              <a16:creationId xmlns:a16="http://schemas.microsoft.com/office/drawing/2014/main" id="{3393423E-8EA4-41E8-A3F1-0B85A84E4F20}"/>
            </a:ext>
          </a:extLst>
        </xdr:cNvPr>
        <xdr:cNvSpPr txBox="1"/>
      </xdr:nvSpPr>
      <xdr:spPr>
        <a:xfrm>
          <a:off x="11557635" y="103990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1019175</xdr:colOff>
      <xdr:row>554</xdr:row>
      <xdr:rowOff>0</xdr:rowOff>
    </xdr:from>
    <xdr:ext cx="184731" cy="264560"/>
    <xdr:sp macro="" textlink="">
      <xdr:nvSpPr>
        <xdr:cNvPr id="10" name="ZoneTexte 11">
          <a:extLst>
            <a:ext uri="{FF2B5EF4-FFF2-40B4-BE49-F238E27FC236}">
              <a16:creationId xmlns:a16="http://schemas.microsoft.com/office/drawing/2014/main" id="{57A4E500-F74D-4872-A6FF-354B3C2ECF12}"/>
            </a:ext>
          </a:extLst>
        </xdr:cNvPr>
        <xdr:cNvSpPr txBox="1"/>
      </xdr:nvSpPr>
      <xdr:spPr>
        <a:xfrm>
          <a:off x="11557635" y="103990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1019175</xdr:colOff>
      <xdr:row>554</xdr:row>
      <xdr:rowOff>0</xdr:rowOff>
    </xdr:from>
    <xdr:ext cx="184731" cy="264560"/>
    <xdr:sp macro="" textlink="">
      <xdr:nvSpPr>
        <xdr:cNvPr id="11" name="ZoneTexte 16">
          <a:extLst>
            <a:ext uri="{FF2B5EF4-FFF2-40B4-BE49-F238E27FC236}">
              <a16:creationId xmlns:a16="http://schemas.microsoft.com/office/drawing/2014/main" id="{79EFF7DF-1C7A-487A-BE95-60FE19CDAF27}"/>
            </a:ext>
          </a:extLst>
        </xdr:cNvPr>
        <xdr:cNvSpPr txBox="1"/>
      </xdr:nvSpPr>
      <xdr:spPr>
        <a:xfrm>
          <a:off x="11557635" y="103990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1019175</xdr:colOff>
      <xdr:row>554</xdr:row>
      <xdr:rowOff>0</xdr:rowOff>
    </xdr:from>
    <xdr:ext cx="184731" cy="264560"/>
    <xdr:sp macro="" textlink="">
      <xdr:nvSpPr>
        <xdr:cNvPr id="12" name="ZoneTexte 6">
          <a:extLst>
            <a:ext uri="{FF2B5EF4-FFF2-40B4-BE49-F238E27FC236}">
              <a16:creationId xmlns:a16="http://schemas.microsoft.com/office/drawing/2014/main" id="{E2609583-FDC1-4EB7-8ED0-4664389FDDD9}"/>
            </a:ext>
          </a:extLst>
        </xdr:cNvPr>
        <xdr:cNvSpPr txBox="1"/>
      </xdr:nvSpPr>
      <xdr:spPr>
        <a:xfrm>
          <a:off x="11557635" y="103990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1019175</xdr:colOff>
      <xdr:row>554</xdr:row>
      <xdr:rowOff>0</xdr:rowOff>
    </xdr:from>
    <xdr:ext cx="184731" cy="264560"/>
    <xdr:sp macro="" textlink="">
      <xdr:nvSpPr>
        <xdr:cNvPr id="13" name="ZoneTexte 16">
          <a:extLst>
            <a:ext uri="{FF2B5EF4-FFF2-40B4-BE49-F238E27FC236}">
              <a16:creationId xmlns:a16="http://schemas.microsoft.com/office/drawing/2014/main" id="{B02C9857-CFEC-4FB7-9E0A-A4C1E7C3F609}"/>
            </a:ext>
          </a:extLst>
        </xdr:cNvPr>
        <xdr:cNvSpPr txBox="1"/>
      </xdr:nvSpPr>
      <xdr:spPr>
        <a:xfrm>
          <a:off x="11557635" y="103990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1019175</xdr:colOff>
      <xdr:row>554</xdr:row>
      <xdr:rowOff>0</xdr:rowOff>
    </xdr:from>
    <xdr:ext cx="184731" cy="264560"/>
    <xdr:sp macro="" textlink="">
      <xdr:nvSpPr>
        <xdr:cNvPr id="14" name="ZoneTexte 21">
          <a:extLst>
            <a:ext uri="{FF2B5EF4-FFF2-40B4-BE49-F238E27FC236}">
              <a16:creationId xmlns:a16="http://schemas.microsoft.com/office/drawing/2014/main" id="{0D3D9F80-F96C-4803-BA10-3CE3E40EDC78}"/>
            </a:ext>
          </a:extLst>
        </xdr:cNvPr>
        <xdr:cNvSpPr txBox="1"/>
      </xdr:nvSpPr>
      <xdr:spPr>
        <a:xfrm>
          <a:off x="11557635" y="103990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1019175</xdr:colOff>
      <xdr:row>554</xdr:row>
      <xdr:rowOff>0</xdr:rowOff>
    </xdr:from>
    <xdr:ext cx="184731" cy="264560"/>
    <xdr:sp macro="" textlink="">
      <xdr:nvSpPr>
        <xdr:cNvPr id="15" name="ZoneTexte 26">
          <a:extLst>
            <a:ext uri="{FF2B5EF4-FFF2-40B4-BE49-F238E27FC236}">
              <a16:creationId xmlns:a16="http://schemas.microsoft.com/office/drawing/2014/main" id="{D8D6EAE5-F87D-4258-97F0-EBEC402C602B}"/>
            </a:ext>
          </a:extLst>
        </xdr:cNvPr>
        <xdr:cNvSpPr txBox="1"/>
      </xdr:nvSpPr>
      <xdr:spPr>
        <a:xfrm>
          <a:off x="11557635" y="103990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1019175</xdr:colOff>
      <xdr:row>554</xdr:row>
      <xdr:rowOff>0</xdr:rowOff>
    </xdr:from>
    <xdr:ext cx="184731" cy="264560"/>
    <xdr:sp macro="" textlink="">
      <xdr:nvSpPr>
        <xdr:cNvPr id="16" name="ZoneTexte 6">
          <a:extLst>
            <a:ext uri="{FF2B5EF4-FFF2-40B4-BE49-F238E27FC236}">
              <a16:creationId xmlns:a16="http://schemas.microsoft.com/office/drawing/2014/main" id="{9B29BD06-548E-4F1C-8779-1BBBEC28F923}"/>
            </a:ext>
          </a:extLst>
        </xdr:cNvPr>
        <xdr:cNvSpPr txBox="1"/>
      </xdr:nvSpPr>
      <xdr:spPr>
        <a:xfrm>
          <a:off x="11557635" y="103990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1019175</xdr:colOff>
      <xdr:row>554</xdr:row>
      <xdr:rowOff>0</xdr:rowOff>
    </xdr:from>
    <xdr:ext cx="184731" cy="264560"/>
    <xdr:sp macro="" textlink="">
      <xdr:nvSpPr>
        <xdr:cNvPr id="17" name="ZoneTexte 11">
          <a:extLst>
            <a:ext uri="{FF2B5EF4-FFF2-40B4-BE49-F238E27FC236}">
              <a16:creationId xmlns:a16="http://schemas.microsoft.com/office/drawing/2014/main" id="{29F5632A-3F9E-477B-BC7E-C8167C6C7389}"/>
            </a:ext>
          </a:extLst>
        </xdr:cNvPr>
        <xdr:cNvSpPr txBox="1"/>
      </xdr:nvSpPr>
      <xdr:spPr>
        <a:xfrm>
          <a:off x="11557635" y="103990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1019175</xdr:colOff>
      <xdr:row>554</xdr:row>
      <xdr:rowOff>0</xdr:rowOff>
    </xdr:from>
    <xdr:ext cx="184731" cy="264560"/>
    <xdr:sp macro="" textlink="">
      <xdr:nvSpPr>
        <xdr:cNvPr id="18" name="ZoneTexte 16">
          <a:extLst>
            <a:ext uri="{FF2B5EF4-FFF2-40B4-BE49-F238E27FC236}">
              <a16:creationId xmlns:a16="http://schemas.microsoft.com/office/drawing/2014/main" id="{57B1E836-F311-42B8-AD21-AA7685772B5D}"/>
            </a:ext>
          </a:extLst>
        </xdr:cNvPr>
        <xdr:cNvSpPr txBox="1"/>
      </xdr:nvSpPr>
      <xdr:spPr>
        <a:xfrm>
          <a:off x="11557635" y="103990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twoCellAnchor>
    <xdr:from>
      <xdr:col>1</xdr:col>
      <xdr:colOff>342900</xdr:colOff>
      <xdr:row>565</xdr:row>
      <xdr:rowOff>56029</xdr:rowOff>
    </xdr:from>
    <xdr:to>
      <xdr:col>8</xdr:col>
      <xdr:colOff>649941</xdr:colOff>
      <xdr:row>569</xdr:row>
      <xdr:rowOff>123265</xdr:rowOff>
    </xdr:to>
    <xdr:sp macro="" textlink="">
      <xdr:nvSpPr>
        <xdr:cNvPr id="19" name="ZoneTexte 2">
          <a:extLst>
            <a:ext uri="{FF2B5EF4-FFF2-40B4-BE49-F238E27FC236}">
              <a16:creationId xmlns:a16="http://schemas.microsoft.com/office/drawing/2014/main" id="{267DC52C-E430-4124-BA7E-5F034C534D47}"/>
            </a:ext>
          </a:extLst>
        </xdr:cNvPr>
        <xdr:cNvSpPr txBox="1"/>
      </xdr:nvSpPr>
      <xdr:spPr>
        <a:xfrm>
          <a:off x="1135380" y="106065469"/>
          <a:ext cx="15851841" cy="836856"/>
        </a:xfrm>
        <a:prstGeom prst="rect">
          <a:avLst/>
        </a:prstGeom>
        <a:solidFill>
          <a:schemeClr val="accent3"/>
        </a:solidFill>
        <a:ln cmpd="db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fr-FR" sz="1500" b="1" i="1">
              <a:solidFill>
                <a:schemeClr val="dk1"/>
              </a:solidFill>
              <a:effectLst/>
              <a:latin typeface="+mn-lt"/>
              <a:ea typeface="+mn-ea"/>
              <a:cs typeface="+mn-cs"/>
            </a:rPr>
            <a:t>Calcul de la </a:t>
          </a:r>
          <a:r>
            <a:rPr lang="fr-CH" sz="1500" b="1" i="1">
              <a:solidFill>
                <a:schemeClr val="dk1"/>
              </a:solidFill>
              <a:effectLst/>
              <a:latin typeface="+mn-lt"/>
              <a:ea typeface="+mn-ea"/>
              <a:cs typeface="+mn-cs"/>
            </a:rPr>
            <a:t>norme minimale d’agents d’encadrement </a:t>
          </a:r>
          <a:r>
            <a:rPr lang="fr-FR" sz="1500" b="1" i="1">
              <a:solidFill>
                <a:schemeClr val="dk1"/>
              </a:solidFill>
              <a:effectLst/>
              <a:latin typeface="+mn-lt"/>
              <a:ea typeface="+mn-ea"/>
              <a:cs typeface="+mn-cs"/>
            </a:rPr>
            <a:t>selon l’article 14 du règlement grand-ducal modifié du 17 août 2011 concernant l’agrément à accorder aux gestionnaires d’activités pour enfants, jeunes adultes et familles en détresse</a:t>
          </a:r>
          <a:endParaRPr lang="fr-FR" sz="1500">
            <a:solidFill>
              <a:schemeClr val="dk1"/>
            </a:solidFill>
            <a:effectLst/>
            <a:latin typeface="+mn-lt"/>
            <a:ea typeface="+mn-ea"/>
            <a:cs typeface="+mn-cs"/>
          </a:endParaRPr>
        </a:p>
        <a:p>
          <a:pPr algn="ctr"/>
          <a:endParaRPr lang="fr-FR" sz="1500"/>
        </a:p>
      </xdr:txBody>
    </xdr:sp>
    <xdr:clientData/>
  </xdr:twoCellAnchor>
  <xdr:twoCellAnchor>
    <xdr:from>
      <xdr:col>1</xdr:col>
      <xdr:colOff>705971</xdr:colOff>
      <xdr:row>581</xdr:row>
      <xdr:rowOff>95250</xdr:rowOff>
    </xdr:from>
    <xdr:to>
      <xdr:col>3</xdr:col>
      <xdr:colOff>228601</xdr:colOff>
      <xdr:row>582</xdr:row>
      <xdr:rowOff>168088</xdr:rowOff>
    </xdr:to>
    <xdr:sp macro="" textlink="">
      <xdr:nvSpPr>
        <xdr:cNvPr id="20" name="ZoneTexte 4">
          <a:extLst>
            <a:ext uri="{FF2B5EF4-FFF2-40B4-BE49-F238E27FC236}">
              <a16:creationId xmlns:a16="http://schemas.microsoft.com/office/drawing/2014/main" id="{0E35E8CE-62E5-4CFB-ABFC-4BA20108FC29}"/>
            </a:ext>
          </a:extLst>
        </xdr:cNvPr>
        <xdr:cNvSpPr txBox="1"/>
      </xdr:nvSpPr>
      <xdr:spPr>
        <a:xfrm>
          <a:off x="1498451" y="109099350"/>
          <a:ext cx="5260490" cy="25571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400" b="1"/>
            <a:t>Accueil de base:</a:t>
          </a:r>
        </a:p>
      </xdr:txBody>
    </xdr:sp>
    <xdr:clientData/>
  </xdr:twoCellAnchor>
  <xdr:twoCellAnchor>
    <xdr:from>
      <xdr:col>1</xdr:col>
      <xdr:colOff>457201</xdr:colOff>
      <xdr:row>624</xdr:row>
      <xdr:rowOff>104774</xdr:rowOff>
    </xdr:from>
    <xdr:to>
      <xdr:col>7</xdr:col>
      <xdr:colOff>552451</xdr:colOff>
      <xdr:row>633</xdr:row>
      <xdr:rowOff>118274</xdr:rowOff>
    </xdr:to>
    <xdr:sp macro="" textlink="">
      <xdr:nvSpPr>
        <xdr:cNvPr id="21" name="ZoneTexte 5">
          <a:extLst>
            <a:ext uri="{FF2B5EF4-FFF2-40B4-BE49-F238E27FC236}">
              <a16:creationId xmlns:a16="http://schemas.microsoft.com/office/drawing/2014/main" id="{18E18301-DAFB-427C-B488-D4CC50394C05}"/>
            </a:ext>
          </a:extLst>
        </xdr:cNvPr>
        <xdr:cNvSpPr txBox="1"/>
      </xdr:nvSpPr>
      <xdr:spPr>
        <a:xfrm>
          <a:off x="1249681" y="116972714"/>
          <a:ext cx="13834110" cy="16594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fr-FR" sz="1100">
              <a:solidFill>
                <a:sysClr val="windowText" lastClr="000000"/>
              </a:solidFill>
              <a:effectLst/>
              <a:latin typeface="+mn-lt"/>
              <a:ea typeface="+mn-ea"/>
              <a:cs typeface="+mn-cs"/>
            </a:rPr>
            <a:t>20 % au plus </a:t>
          </a:r>
          <a:r>
            <a:rPr lang="fr-FR" sz="1100">
              <a:solidFill>
                <a:schemeClr val="dk1"/>
              </a:solidFill>
              <a:effectLst/>
              <a:latin typeface="+mn-lt"/>
              <a:ea typeface="+mn-ea"/>
              <a:cs typeface="+mn-cs"/>
            </a:rPr>
            <a:t>des heures d’encadrement à prester par du personnel qualifié au sens de l’article 15 peut être presté par les détenteurs de certificats énoncés à l’alinéa 2 de l’article 15, à savoir :</a:t>
          </a:r>
        </a:p>
        <a:p>
          <a:r>
            <a:rPr lang="fr-FR" sz="1100">
              <a:solidFill>
                <a:schemeClr val="dk1"/>
              </a:solidFill>
              <a:effectLst/>
              <a:latin typeface="+mn-lt"/>
              <a:ea typeface="+mn-ea"/>
              <a:cs typeface="+mn-cs"/>
            </a:rPr>
            <a:t>	-   auxiliaire économe et auxiliaire de vie</a:t>
          </a:r>
        </a:p>
        <a:p>
          <a:r>
            <a:rPr lang="fr-FR" sz="1100">
              <a:solidFill>
                <a:schemeClr val="dk1"/>
              </a:solidFill>
              <a:effectLst/>
              <a:latin typeface="+mn-lt"/>
              <a:ea typeface="+mn-ea"/>
              <a:cs typeface="+mn-cs"/>
            </a:rPr>
            <a:t>	-   aide sociofamiliale</a:t>
          </a:r>
        </a:p>
        <a:p>
          <a:r>
            <a:rPr lang="fr-FR" sz="1100">
              <a:solidFill>
                <a:schemeClr val="dk1"/>
              </a:solidFill>
              <a:effectLst/>
              <a:latin typeface="+mn-lt"/>
              <a:ea typeface="+mn-ea"/>
              <a:cs typeface="+mn-cs"/>
            </a:rPr>
            <a:t>	-   CATP, diplôme d’aptitude professionnelle, diplôme de technicien et </a:t>
          </a:r>
        </a:p>
        <a:p>
          <a:r>
            <a:rPr lang="fr-FR" sz="1100">
              <a:solidFill>
                <a:schemeClr val="dk1"/>
              </a:solidFill>
              <a:effectLst/>
              <a:latin typeface="+mn-lt"/>
              <a:ea typeface="+mn-ea"/>
              <a:cs typeface="+mn-cs"/>
            </a:rPr>
            <a:t>	-   personne ayant terminé avec succès 5 années d’enseignement </a:t>
          </a:r>
        </a:p>
        <a:p>
          <a:r>
            <a:rPr lang="fr-FR" sz="1100">
              <a:solidFill>
                <a:schemeClr val="dk1"/>
              </a:solidFill>
              <a:effectLst/>
              <a:latin typeface="+mn-lt"/>
              <a:ea typeface="+mn-ea"/>
              <a:cs typeface="+mn-cs"/>
            </a:rPr>
            <a:t>	-   secondaire, dont condition 100 heures de formation continue dans le</a:t>
          </a:r>
        </a:p>
        <a:p>
          <a:r>
            <a:rPr lang="fr-FR" sz="1100">
              <a:solidFill>
                <a:schemeClr val="dk1"/>
              </a:solidFill>
              <a:effectLst/>
              <a:latin typeface="+mn-lt"/>
              <a:ea typeface="+mn-ea"/>
              <a:cs typeface="+mn-cs"/>
            </a:rPr>
            <a:t>	-   domaine socio-éducatif reconnue par le Ministre ayant dans ses </a:t>
          </a:r>
        </a:p>
        <a:p>
          <a:r>
            <a:rPr lang="fr-FR" sz="1100">
              <a:solidFill>
                <a:schemeClr val="dk1"/>
              </a:solidFill>
              <a:effectLst/>
              <a:latin typeface="+mn-lt"/>
              <a:ea typeface="+mn-ea"/>
              <a:cs typeface="+mn-cs"/>
            </a:rPr>
            <a:t>	-   attributions la formation professionnelle.	</a:t>
          </a:r>
        </a:p>
        <a:p>
          <a:endParaRPr lang="fr-FR" sz="1100"/>
        </a:p>
      </xdr:txBody>
    </xdr:sp>
    <xdr:clientData/>
  </xdr:twoCellAnchor>
  <xdr:oneCellAnchor>
    <xdr:from>
      <xdr:col>5</xdr:col>
      <xdr:colOff>1019175</xdr:colOff>
      <xdr:row>641</xdr:row>
      <xdr:rowOff>142875</xdr:rowOff>
    </xdr:from>
    <xdr:ext cx="184731" cy="264560"/>
    <xdr:sp macro="" textlink="">
      <xdr:nvSpPr>
        <xdr:cNvPr id="22" name="ZoneTexte 6">
          <a:extLst>
            <a:ext uri="{FF2B5EF4-FFF2-40B4-BE49-F238E27FC236}">
              <a16:creationId xmlns:a16="http://schemas.microsoft.com/office/drawing/2014/main" id="{A68C8578-C391-4727-8298-0A7CAD5CD7A2}"/>
            </a:ext>
          </a:extLst>
        </xdr:cNvPr>
        <xdr:cNvSpPr txBox="1"/>
      </xdr:nvSpPr>
      <xdr:spPr>
        <a:xfrm>
          <a:off x="11557635" y="1201654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twoCellAnchor>
    <xdr:from>
      <xdr:col>1</xdr:col>
      <xdr:colOff>504825</xdr:colOff>
      <xdr:row>637</xdr:row>
      <xdr:rowOff>161925</xdr:rowOff>
    </xdr:from>
    <xdr:to>
      <xdr:col>7</xdr:col>
      <xdr:colOff>609600</xdr:colOff>
      <xdr:row>640</xdr:row>
      <xdr:rowOff>85725</xdr:rowOff>
    </xdr:to>
    <xdr:sp macro="" textlink="">
      <xdr:nvSpPr>
        <xdr:cNvPr id="23" name="ZoneTexte 7">
          <a:extLst>
            <a:ext uri="{FF2B5EF4-FFF2-40B4-BE49-F238E27FC236}">
              <a16:creationId xmlns:a16="http://schemas.microsoft.com/office/drawing/2014/main" id="{45013513-88EC-419A-B405-529F186109DE}"/>
            </a:ext>
          </a:extLst>
        </xdr:cNvPr>
        <xdr:cNvSpPr txBox="1"/>
      </xdr:nvSpPr>
      <xdr:spPr>
        <a:xfrm>
          <a:off x="1297305" y="119453025"/>
          <a:ext cx="13843635" cy="4724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solidFill>
                <a:sysClr val="windowText" lastClr="000000"/>
              </a:solidFill>
            </a:rPr>
            <a:t>23 % au moins </a:t>
          </a:r>
          <a:r>
            <a:rPr lang="fr-FR" sz="1100"/>
            <a:t>des heures d’encadrement prestées par du personnel qualifié doit être assuré par des personnes faisant valoir des qualifications professionnelles de type postsecondaire :</a:t>
          </a:r>
        </a:p>
        <a:p>
          <a:endParaRPr lang="fr-FR" sz="1100"/>
        </a:p>
      </xdr:txBody>
    </xdr:sp>
    <xdr:clientData/>
  </xdr:twoCellAnchor>
  <xdr:twoCellAnchor>
    <xdr:from>
      <xdr:col>1</xdr:col>
      <xdr:colOff>750793</xdr:colOff>
      <xdr:row>652</xdr:row>
      <xdr:rowOff>72840</xdr:rowOff>
    </xdr:from>
    <xdr:to>
      <xdr:col>3</xdr:col>
      <xdr:colOff>918881</xdr:colOff>
      <xdr:row>654</xdr:row>
      <xdr:rowOff>33620</xdr:rowOff>
    </xdr:to>
    <xdr:sp macro="" textlink="">
      <xdr:nvSpPr>
        <xdr:cNvPr id="24" name="ZoneTexte 9">
          <a:extLst>
            <a:ext uri="{FF2B5EF4-FFF2-40B4-BE49-F238E27FC236}">
              <a16:creationId xmlns:a16="http://schemas.microsoft.com/office/drawing/2014/main" id="{3AC41C15-C787-4CFF-9F2E-AFB21DE3EDF8}"/>
            </a:ext>
          </a:extLst>
        </xdr:cNvPr>
        <xdr:cNvSpPr txBox="1"/>
      </xdr:nvSpPr>
      <xdr:spPr>
        <a:xfrm>
          <a:off x="1543273" y="122168100"/>
          <a:ext cx="5905948" cy="32654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400" b="1"/>
            <a:t>Accueil orthopédagogique J/N</a:t>
          </a:r>
        </a:p>
        <a:p>
          <a:pPr algn="ctr"/>
          <a:endParaRPr lang="fr-FR" sz="1400" b="1"/>
        </a:p>
      </xdr:txBody>
    </xdr:sp>
    <xdr:clientData/>
  </xdr:twoCellAnchor>
  <xdr:twoCellAnchor>
    <xdr:from>
      <xdr:col>1</xdr:col>
      <xdr:colOff>457201</xdr:colOff>
      <xdr:row>695</xdr:row>
      <xdr:rowOff>104774</xdr:rowOff>
    </xdr:from>
    <xdr:to>
      <xdr:col>7</xdr:col>
      <xdr:colOff>552451</xdr:colOff>
      <xdr:row>704</xdr:row>
      <xdr:rowOff>118274</xdr:rowOff>
    </xdr:to>
    <xdr:sp macro="" textlink="">
      <xdr:nvSpPr>
        <xdr:cNvPr id="25" name="ZoneTexte 10">
          <a:extLst>
            <a:ext uri="{FF2B5EF4-FFF2-40B4-BE49-F238E27FC236}">
              <a16:creationId xmlns:a16="http://schemas.microsoft.com/office/drawing/2014/main" id="{B87B9679-71CA-4839-A537-956512F3E6BE}"/>
            </a:ext>
          </a:extLst>
        </xdr:cNvPr>
        <xdr:cNvSpPr txBox="1"/>
      </xdr:nvSpPr>
      <xdr:spPr>
        <a:xfrm>
          <a:off x="1249681" y="130063874"/>
          <a:ext cx="13834110" cy="16594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fr-FR" sz="1100">
              <a:solidFill>
                <a:sysClr val="windowText" lastClr="000000"/>
              </a:solidFill>
              <a:effectLst/>
              <a:latin typeface="+mn-lt"/>
              <a:ea typeface="+mn-ea"/>
              <a:cs typeface="+mn-cs"/>
            </a:rPr>
            <a:t>20 % au plus </a:t>
          </a:r>
          <a:r>
            <a:rPr lang="fr-FR" sz="1100">
              <a:solidFill>
                <a:schemeClr val="dk1"/>
              </a:solidFill>
              <a:effectLst/>
              <a:latin typeface="+mn-lt"/>
              <a:ea typeface="+mn-ea"/>
              <a:cs typeface="+mn-cs"/>
            </a:rPr>
            <a:t>des heures d’encadrement à prester par du personnel qualifié au sens de l’article 15 peut être presté par les détenteurs de certificats énoncés à l’alinéa 2 de l’article 15, à savoir :</a:t>
          </a:r>
        </a:p>
        <a:p>
          <a:r>
            <a:rPr lang="fr-FR" sz="1100">
              <a:solidFill>
                <a:schemeClr val="dk1"/>
              </a:solidFill>
              <a:effectLst/>
              <a:latin typeface="+mn-lt"/>
              <a:ea typeface="+mn-ea"/>
              <a:cs typeface="+mn-cs"/>
            </a:rPr>
            <a:t>	-    auxiliaire économe et auxiliaire de vie</a:t>
          </a:r>
        </a:p>
        <a:p>
          <a:r>
            <a:rPr lang="fr-FR" sz="1100">
              <a:solidFill>
                <a:schemeClr val="dk1"/>
              </a:solidFill>
              <a:effectLst/>
              <a:latin typeface="+mn-lt"/>
              <a:ea typeface="+mn-ea"/>
              <a:cs typeface="+mn-cs"/>
            </a:rPr>
            <a:t>	-    aide sociofamiliale</a:t>
          </a:r>
        </a:p>
        <a:p>
          <a:r>
            <a:rPr lang="fr-FR" sz="1100">
              <a:solidFill>
                <a:schemeClr val="dk1"/>
              </a:solidFill>
              <a:effectLst/>
              <a:latin typeface="+mn-lt"/>
              <a:ea typeface="+mn-ea"/>
              <a:cs typeface="+mn-cs"/>
            </a:rPr>
            <a:t>	-    CATP, diplôme d’aptitude professionnelle, diplôme de technicien et </a:t>
          </a:r>
        </a:p>
        <a:p>
          <a:r>
            <a:rPr lang="fr-FR" sz="1100">
              <a:solidFill>
                <a:schemeClr val="dk1"/>
              </a:solidFill>
              <a:effectLst/>
              <a:latin typeface="+mn-lt"/>
              <a:ea typeface="+mn-ea"/>
              <a:cs typeface="+mn-cs"/>
            </a:rPr>
            <a:t>	-    personne ayant terminé avec succès 5 années d’enseignement </a:t>
          </a:r>
        </a:p>
        <a:p>
          <a:r>
            <a:rPr lang="fr-FR" sz="1100">
              <a:solidFill>
                <a:schemeClr val="dk1"/>
              </a:solidFill>
              <a:effectLst/>
              <a:latin typeface="+mn-lt"/>
              <a:ea typeface="+mn-ea"/>
              <a:cs typeface="+mn-cs"/>
            </a:rPr>
            <a:t>	-    secondaire, dont condition 100 heures de formation continue dans le</a:t>
          </a:r>
        </a:p>
        <a:p>
          <a:r>
            <a:rPr lang="fr-FR" sz="1100">
              <a:solidFill>
                <a:schemeClr val="dk1"/>
              </a:solidFill>
              <a:effectLst/>
              <a:latin typeface="+mn-lt"/>
              <a:ea typeface="+mn-ea"/>
              <a:cs typeface="+mn-cs"/>
            </a:rPr>
            <a:t>	 -   domaine socio-éducatif reconnue par le Ministre ayant dans ses </a:t>
          </a:r>
        </a:p>
        <a:p>
          <a:r>
            <a:rPr lang="fr-FR" sz="1100">
              <a:solidFill>
                <a:schemeClr val="dk1"/>
              </a:solidFill>
              <a:effectLst/>
              <a:latin typeface="+mn-lt"/>
              <a:ea typeface="+mn-ea"/>
              <a:cs typeface="+mn-cs"/>
            </a:rPr>
            <a:t>	-    attributions la formation professionnelle.	</a:t>
          </a:r>
        </a:p>
        <a:p>
          <a:endParaRPr lang="fr-FR" sz="1100"/>
        </a:p>
      </xdr:txBody>
    </xdr:sp>
    <xdr:clientData/>
  </xdr:twoCellAnchor>
  <xdr:oneCellAnchor>
    <xdr:from>
      <xdr:col>5</xdr:col>
      <xdr:colOff>1019175</xdr:colOff>
      <xdr:row>712</xdr:row>
      <xdr:rowOff>142875</xdr:rowOff>
    </xdr:from>
    <xdr:ext cx="184731" cy="264560"/>
    <xdr:sp macro="" textlink="">
      <xdr:nvSpPr>
        <xdr:cNvPr id="26" name="ZoneTexte 11">
          <a:extLst>
            <a:ext uri="{FF2B5EF4-FFF2-40B4-BE49-F238E27FC236}">
              <a16:creationId xmlns:a16="http://schemas.microsoft.com/office/drawing/2014/main" id="{64E1AF3C-5623-43F9-9B97-45B597DAF398}"/>
            </a:ext>
          </a:extLst>
        </xdr:cNvPr>
        <xdr:cNvSpPr txBox="1"/>
      </xdr:nvSpPr>
      <xdr:spPr>
        <a:xfrm>
          <a:off x="11557635" y="1332109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twoCellAnchor>
    <xdr:from>
      <xdr:col>1</xdr:col>
      <xdr:colOff>504825</xdr:colOff>
      <xdr:row>708</xdr:row>
      <xdr:rowOff>161925</xdr:rowOff>
    </xdr:from>
    <xdr:to>
      <xdr:col>7</xdr:col>
      <xdr:colOff>609600</xdr:colOff>
      <xdr:row>711</xdr:row>
      <xdr:rowOff>85725</xdr:rowOff>
    </xdr:to>
    <xdr:sp macro="" textlink="">
      <xdr:nvSpPr>
        <xdr:cNvPr id="27" name="ZoneTexte 12">
          <a:extLst>
            <a:ext uri="{FF2B5EF4-FFF2-40B4-BE49-F238E27FC236}">
              <a16:creationId xmlns:a16="http://schemas.microsoft.com/office/drawing/2014/main" id="{30203368-5A86-464C-BA1F-46F1B2B81B4E}"/>
            </a:ext>
          </a:extLst>
        </xdr:cNvPr>
        <xdr:cNvSpPr txBox="1"/>
      </xdr:nvSpPr>
      <xdr:spPr>
        <a:xfrm>
          <a:off x="1297305" y="132498465"/>
          <a:ext cx="13843635" cy="4724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solidFill>
                <a:sysClr val="windowText" lastClr="000000"/>
              </a:solidFill>
            </a:rPr>
            <a:t>30 % au </a:t>
          </a:r>
          <a:r>
            <a:rPr lang="fr-FR" sz="1100"/>
            <a:t>moins des heures d’encadrement prestées par du personnel qualifié doit être assuré par des personnes faisant valoir des qualifications professionnelles de type postsecondaire :</a:t>
          </a:r>
        </a:p>
        <a:p>
          <a:endParaRPr lang="fr-FR" sz="1100"/>
        </a:p>
      </xdr:txBody>
    </xdr:sp>
    <xdr:clientData/>
  </xdr:twoCellAnchor>
  <xdr:oneCellAnchor>
    <xdr:from>
      <xdr:col>5</xdr:col>
      <xdr:colOff>1019175</xdr:colOff>
      <xdr:row>782</xdr:row>
      <xdr:rowOff>0</xdr:rowOff>
    </xdr:from>
    <xdr:ext cx="184731" cy="264560"/>
    <xdr:sp macro="" textlink="">
      <xdr:nvSpPr>
        <xdr:cNvPr id="28" name="ZoneTexte 16">
          <a:extLst>
            <a:ext uri="{FF2B5EF4-FFF2-40B4-BE49-F238E27FC236}">
              <a16:creationId xmlns:a16="http://schemas.microsoft.com/office/drawing/2014/main" id="{BEDED37F-0C94-49C9-9887-2B5685134E5D}"/>
            </a:ext>
          </a:extLst>
        </xdr:cNvPr>
        <xdr:cNvSpPr txBox="1"/>
      </xdr:nvSpPr>
      <xdr:spPr>
        <a:xfrm>
          <a:off x="11557635" y="145900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twoCellAnchor>
    <xdr:from>
      <xdr:col>1</xdr:col>
      <xdr:colOff>750793</xdr:colOff>
      <xdr:row>782</xdr:row>
      <xdr:rowOff>168088</xdr:rowOff>
    </xdr:from>
    <xdr:to>
      <xdr:col>3</xdr:col>
      <xdr:colOff>582706</xdr:colOff>
      <xdr:row>786</xdr:row>
      <xdr:rowOff>22412</xdr:rowOff>
    </xdr:to>
    <xdr:sp macro="" textlink="">
      <xdr:nvSpPr>
        <xdr:cNvPr id="29" name="ZoneTexte 19">
          <a:extLst>
            <a:ext uri="{FF2B5EF4-FFF2-40B4-BE49-F238E27FC236}">
              <a16:creationId xmlns:a16="http://schemas.microsoft.com/office/drawing/2014/main" id="{0A56497C-9134-4152-876A-CB23A5A57905}"/>
            </a:ext>
          </a:extLst>
        </xdr:cNvPr>
        <xdr:cNvSpPr txBox="1"/>
      </xdr:nvSpPr>
      <xdr:spPr>
        <a:xfrm>
          <a:off x="1543273" y="146068228"/>
          <a:ext cx="5569773" cy="58584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400" b="1"/>
            <a:t>Accueil psychothérapeutique J/N</a:t>
          </a:r>
        </a:p>
        <a:p>
          <a:pPr algn="ctr"/>
          <a:endParaRPr lang="fr-FR" sz="1400" b="1"/>
        </a:p>
      </xdr:txBody>
    </xdr:sp>
    <xdr:clientData/>
  </xdr:twoCellAnchor>
  <xdr:twoCellAnchor>
    <xdr:from>
      <xdr:col>1</xdr:col>
      <xdr:colOff>457201</xdr:colOff>
      <xdr:row>828</xdr:row>
      <xdr:rowOff>104774</xdr:rowOff>
    </xdr:from>
    <xdr:to>
      <xdr:col>7</xdr:col>
      <xdr:colOff>552451</xdr:colOff>
      <xdr:row>837</xdr:row>
      <xdr:rowOff>118274</xdr:rowOff>
    </xdr:to>
    <xdr:sp macro="" textlink="">
      <xdr:nvSpPr>
        <xdr:cNvPr id="30" name="ZoneTexte 20">
          <a:extLst>
            <a:ext uri="{FF2B5EF4-FFF2-40B4-BE49-F238E27FC236}">
              <a16:creationId xmlns:a16="http://schemas.microsoft.com/office/drawing/2014/main" id="{158C2174-2A08-4A85-B5C6-82ECD2F151E7}"/>
            </a:ext>
          </a:extLst>
        </xdr:cNvPr>
        <xdr:cNvSpPr txBox="1"/>
      </xdr:nvSpPr>
      <xdr:spPr>
        <a:xfrm>
          <a:off x="1249681" y="154417394"/>
          <a:ext cx="13834110" cy="16594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fr-FR" sz="1100">
              <a:solidFill>
                <a:sysClr val="windowText" lastClr="000000"/>
              </a:solidFill>
              <a:effectLst/>
              <a:latin typeface="+mn-lt"/>
              <a:ea typeface="+mn-ea"/>
              <a:cs typeface="+mn-cs"/>
            </a:rPr>
            <a:t>20 % au plus des </a:t>
          </a:r>
          <a:r>
            <a:rPr lang="fr-FR" sz="1100">
              <a:solidFill>
                <a:schemeClr val="dk1"/>
              </a:solidFill>
              <a:effectLst/>
              <a:latin typeface="+mn-lt"/>
              <a:ea typeface="+mn-ea"/>
              <a:cs typeface="+mn-cs"/>
            </a:rPr>
            <a:t>heures d’encadrement à prester par du personnel qualifié au sens de l’article 15 peut être presté par les détenteurs de certificats énoncés à l’alinéa 2 de l’article 15, à savoir :</a:t>
          </a:r>
        </a:p>
        <a:p>
          <a:r>
            <a:rPr lang="fr-FR" sz="1100">
              <a:solidFill>
                <a:schemeClr val="dk1"/>
              </a:solidFill>
              <a:effectLst/>
              <a:latin typeface="+mn-lt"/>
              <a:ea typeface="+mn-ea"/>
              <a:cs typeface="+mn-cs"/>
            </a:rPr>
            <a:t>	-    auxiliaire économe et auxiliaire de vie</a:t>
          </a:r>
        </a:p>
        <a:p>
          <a:r>
            <a:rPr lang="fr-FR" sz="1100">
              <a:solidFill>
                <a:schemeClr val="dk1"/>
              </a:solidFill>
              <a:effectLst/>
              <a:latin typeface="+mn-lt"/>
              <a:ea typeface="+mn-ea"/>
              <a:cs typeface="+mn-cs"/>
            </a:rPr>
            <a:t>	-    aide sociofamiliale</a:t>
          </a:r>
        </a:p>
        <a:p>
          <a:r>
            <a:rPr lang="fr-FR" sz="1100">
              <a:solidFill>
                <a:schemeClr val="dk1"/>
              </a:solidFill>
              <a:effectLst/>
              <a:latin typeface="+mn-lt"/>
              <a:ea typeface="+mn-ea"/>
              <a:cs typeface="+mn-cs"/>
            </a:rPr>
            <a:t>	-    CATP, diplôme d’aptitude professionnelle, diplôme de technicien et </a:t>
          </a:r>
        </a:p>
        <a:p>
          <a:r>
            <a:rPr lang="fr-FR" sz="1100">
              <a:solidFill>
                <a:schemeClr val="dk1"/>
              </a:solidFill>
              <a:effectLst/>
              <a:latin typeface="+mn-lt"/>
              <a:ea typeface="+mn-ea"/>
              <a:cs typeface="+mn-cs"/>
            </a:rPr>
            <a:t>	-    personne ayant terminé avec succès 5 années d’enseignement </a:t>
          </a:r>
        </a:p>
        <a:p>
          <a:r>
            <a:rPr lang="fr-FR" sz="1100">
              <a:solidFill>
                <a:schemeClr val="dk1"/>
              </a:solidFill>
              <a:effectLst/>
              <a:latin typeface="+mn-lt"/>
              <a:ea typeface="+mn-ea"/>
              <a:cs typeface="+mn-cs"/>
            </a:rPr>
            <a:t>	-    secondaire, dont condition 100 heures de formation continue dans le</a:t>
          </a:r>
        </a:p>
        <a:p>
          <a:r>
            <a:rPr lang="fr-FR" sz="1100">
              <a:solidFill>
                <a:schemeClr val="dk1"/>
              </a:solidFill>
              <a:effectLst/>
              <a:latin typeface="+mn-lt"/>
              <a:ea typeface="+mn-ea"/>
              <a:cs typeface="+mn-cs"/>
            </a:rPr>
            <a:t>	 -   domaine socio-éducatif reconnue par le Ministre ayant dans ses </a:t>
          </a:r>
        </a:p>
        <a:p>
          <a:r>
            <a:rPr lang="fr-FR" sz="1100">
              <a:solidFill>
                <a:schemeClr val="dk1"/>
              </a:solidFill>
              <a:effectLst/>
              <a:latin typeface="+mn-lt"/>
              <a:ea typeface="+mn-ea"/>
              <a:cs typeface="+mn-cs"/>
            </a:rPr>
            <a:t>	-    attributions la formation professionnelle.	</a:t>
          </a:r>
        </a:p>
        <a:p>
          <a:endParaRPr lang="fr-FR" sz="1100"/>
        </a:p>
      </xdr:txBody>
    </xdr:sp>
    <xdr:clientData/>
  </xdr:twoCellAnchor>
  <xdr:oneCellAnchor>
    <xdr:from>
      <xdr:col>5</xdr:col>
      <xdr:colOff>1019175</xdr:colOff>
      <xdr:row>847</xdr:row>
      <xdr:rowOff>142875</xdr:rowOff>
    </xdr:from>
    <xdr:ext cx="184731" cy="264560"/>
    <xdr:sp macro="" textlink="">
      <xdr:nvSpPr>
        <xdr:cNvPr id="31" name="ZoneTexte 21">
          <a:extLst>
            <a:ext uri="{FF2B5EF4-FFF2-40B4-BE49-F238E27FC236}">
              <a16:creationId xmlns:a16="http://schemas.microsoft.com/office/drawing/2014/main" id="{BD2F2CE4-6D2C-4BD3-B12A-B455464CDA1A}"/>
            </a:ext>
          </a:extLst>
        </xdr:cNvPr>
        <xdr:cNvSpPr txBox="1"/>
      </xdr:nvSpPr>
      <xdr:spPr>
        <a:xfrm>
          <a:off x="11557635" y="1579302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twoCellAnchor>
    <xdr:from>
      <xdr:col>1</xdr:col>
      <xdr:colOff>504825</xdr:colOff>
      <xdr:row>843</xdr:row>
      <xdr:rowOff>161925</xdr:rowOff>
    </xdr:from>
    <xdr:to>
      <xdr:col>7</xdr:col>
      <xdr:colOff>609600</xdr:colOff>
      <xdr:row>846</xdr:row>
      <xdr:rowOff>85725</xdr:rowOff>
    </xdr:to>
    <xdr:sp macro="" textlink="">
      <xdr:nvSpPr>
        <xdr:cNvPr id="32" name="ZoneTexte 22">
          <a:extLst>
            <a:ext uri="{FF2B5EF4-FFF2-40B4-BE49-F238E27FC236}">
              <a16:creationId xmlns:a16="http://schemas.microsoft.com/office/drawing/2014/main" id="{915B7C98-6B39-4998-94B1-326623B6F793}"/>
            </a:ext>
          </a:extLst>
        </xdr:cNvPr>
        <xdr:cNvSpPr txBox="1"/>
      </xdr:nvSpPr>
      <xdr:spPr>
        <a:xfrm>
          <a:off x="1297305" y="157217745"/>
          <a:ext cx="13843635" cy="4724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solidFill>
                <a:sysClr val="windowText" lastClr="000000"/>
              </a:solidFill>
            </a:rPr>
            <a:t>40 % au moins </a:t>
          </a:r>
          <a:r>
            <a:rPr lang="fr-FR" sz="1100"/>
            <a:t>des heures d’encadrement de base prestées par du personnel qualifié doit être assuré par des personnes faisant valoir des qualifications professionnelles de type postsecondaire :</a:t>
          </a:r>
        </a:p>
        <a:p>
          <a:endParaRPr lang="fr-FR" sz="1100"/>
        </a:p>
      </xdr:txBody>
    </xdr:sp>
    <xdr:clientData/>
  </xdr:twoCellAnchor>
  <xdr:oneCellAnchor>
    <xdr:from>
      <xdr:col>5</xdr:col>
      <xdr:colOff>1019175</xdr:colOff>
      <xdr:row>1047</xdr:row>
      <xdr:rowOff>0</xdr:rowOff>
    </xdr:from>
    <xdr:ext cx="184731" cy="264560"/>
    <xdr:sp macro="" textlink="">
      <xdr:nvSpPr>
        <xdr:cNvPr id="33" name="ZoneTexte 26">
          <a:extLst>
            <a:ext uri="{FF2B5EF4-FFF2-40B4-BE49-F238E27FC236}">
              <a16:creationId xmlns:a16="http://schemas.microsoft.com/office/drawing/2014/main" id="{07E04FC0-4DA9-412A-9AE3-29108B29835F}"/>
            </a:ext>
          </a:extLst>
        </xdr:cNvPr>
        <xdr:cNvSpPr txBox="1"/>
      </xdr:nvSpPr>
      <xdr:spPr>
        <a:xfrm>
          <a:off x="11557635" y="1944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twoCellAnchor>
    <xdr:from>
      <xdr:col>2</xdr:col>
      <xdr:colOff>112058</xdr:colOff>
      <xdr:row>1050</xdr:row>
      <xdr:rowOff>11205</xdr:rowOff>
    </xdr:from>
    <xdr:to>
      <xdr:col>7</xdr:col>
      <xdr:colOff>694764</xdr:colOff>
      <xdr:row>1052</xdr:row>
      <xdr:rowOff>22412</xdr:rowOff>
    </xdr:to>
    <xdr:sp macro="" textlink="">
      <xdr:nvSpPr>
        <xdr:cNvPr id="34" name="ZoneTexte 29">
          <a:extLst>
            <a:ext uri="{FF2B5EF4-FFF2-40B4-BE49-F238E27FC236}">
              <a16:creationId xmlns:a16="http://schemas.microsoft.com/office/drawing/2014/main" id="{2BA5065F-44D3-4DF3-A61F-D5F239A971E7}"/>
            </a:ext>
          </a:extLst>
        </xdr:cNvPr>
        <xdr:cNvSpPr txBox="1"/>
      </xdr:nvSpPr>
      <xdr:spPr>
        <a:xfrm>
          <a:off x="4645958" y="194984145"/>
          <a:ext cx="10580146" cy="376967"/>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600" b="1"/>
            <a:t>Récapitulatif</a:t>
          </a:r>
        </a:p>
      </xdr:txBody>
    </xdr:sp>
    <xdr:clientData/>
  </xdr:twoCellAnchor>
  <xdr:oneCellAnchor>
    <xdr:from>
      <xdr:col>5</xdr:col>
      <xdr:colOff>1019175</xdr:colOff>
      <xdr:row>1047</xdr:row>
      <xdr:rowOff>0</xdr:rowOff>
    </xdr:from>
    <xdr:ext cx="184731" cy="264560"/>
    <xdr:sp macro="" textlink="">
      <xdr:nvSpPr>
        <xdr:cNvPr id="35" name="ZoneTexte 31">
          <a:extLst>
            <a:ext uri="{FF2B5EF4-FFF2-40B4-BE49-F238E27FC236}">
              <a16:creationId xmlns:a16="http://schemas.microsoft.com/office/drawing/2014/main" id="{37C1205E-8765-4FF2-8A77-57560D3D28EC}"/>
            </a:ext>
          </a:extLst>
        </xdr:cNvPr>
        <xdr:cNvSpPr txBox="1"/>
      </xdr:nvSpPr>
      <xdr:spPr>
        <a:xfrm>
          <a:off x="11557635" y="1944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1019175</xdr:colOff>
      <xdr:row>1047</xdr:row>
      <xdr:rowOff>0</xdr:rowOff>
    </xdr:from>
    <xdr:ext cx="184731" cy="264560"/>
    <xdr:sp macro="" textlink="">
      <xdr:nvSpPr>
        <xdr:cNvPr id="36" name="ZoneTexte 31">
          <a:extLst>
            <a:ext uri="{FF2B5EF4-FFF2-40B4-BE49-F238E27FC236}">
              <a16:creationId xmlns:a16="http://schemas.microsoft.com/office/drawing/2014/main" id="{4F035B61-A8BB-4420-89C9-7B884D4F476B}"/>
            </a:ext>
          </a:extLst>
        </xdr:cNvPr>
        <xdr:cNvSpPr txBox="1"/>
      </xdr:nvSpPr>
      <xdr:spPr>
        <a:xfrm>
          <a:off x="11557635" y="1944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1019175</xdr:colOff>
      <xdr:row>971</xdr:row>
      <xdr:rowOff>0</xdr:rowOff>
    </xdr:from>
    <xdr:ext cx="184731" cy="264560"/>
    <xdr:sp macro="" textlink="">
      <xdr:nvSpPr>
        <xdr:cNvPr id="37" name="ZoneTexte 6">
          <a:extLst>
            <a:ext uri="{FF2B5EF4-FFF2-40B4-BE49-F238E27FC236}">
              <a16:creationId xmlns:a16="http://schemas.microsoft.com/office/drawing/2014/main" id="{7BD160D2-D78F-4C1B-B52B-7C5115DDE93B}"/>
            </a:ext>
          </a:extLst>
        </xdr:cNvPr>
        <xdr:cNvSpPr txBox="1"/>
      </xdr:nvSpPr>
      <xdr:spPr>
        <a:xfrm>
          <a:off x="11557635" y="1805101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1019175</xdr:colOff>
      <xdr:row>971</xdr:row>
      <xdr:rowOff>0</xdr:rowOff>
    </xdr:from>
    <xdr:ext cx="184731" cy="264560"/>
    <xdr:sp macro="" textlink="">
      <xdr:nvSpPr>
        <xdr:cNvPr id="38" name="ZoneTexte 11">
          <a:extLst>
            <a:ext uri="{FF2B5EF4-FFF2-40B4-BE49-F238E27FC236}">
              <a16:creationId xmlns:a16="http://schemas.microsoft.com/office/drawing/2014/main" id="{6D149E20-B3D0-489C-8ED2-9A4FDF33032B}"/>
            </a:ext>
          </a:extLst>
        </xdr:cNvPr>
        <xdr:cNvSpPr txBox="1"/>
      </xdr:nvSpPr>
      <xdr:spPr>
        <a:xfrm>
          <a:off x="11557635" y="1805101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twoCellAnchor>
    <xdr:from>
      <xdr:col>1</xdr:col>
      <xdr:colOff>750793</xdr:colOff>
      <xdr:row>971</xdr:row>
      <xdr:rowOff>162486</xdr:rowOff>
    </xdr:from>
    <xdr:to>
      <xdr:col>4</xdr:col>
      <xdr:colOff>515470</xdr:colOff>
      <xdr:row>974</xdr:row>
      <xdr:rowOff>179294</xdr:rowOff>
    </xdr:to>
    <xdr:sp macro="" textlink="">
      <xdr:nvSpPr>
        <xdr:cNvPr id="39" name="ZoneTexte 14">
          <a:extLst>
            <a:ext uri="{FF2B5EF4-FFF2-40B4-BE49-F238E27FC236}">
              <a16:creationId xmlns:a16="http://schemas.microsoft.com/office/drawing/2014/main" id="{02063980-9876-4AE1-AA87-99C115AC4442}"/>
            </a:ext>
          </a:extLst>
        </xdr:cNvPr>
        <xdr:cNvSpPr txBox="1"/>
      </xdr:nvSpPr>
      <xdr:spPr>
        <a:xfrm>
          <a:off x="1543273" y="180672666"/>
          <a:ext cx="7514217" cy="56544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400" b="1"/>
            <a:t>Accueil urgent en situation de crise psychosociale aiguïe</a:t>
          </a:r>
        </a:p>
        <a:p>
          <a:pPr algn="ctr"/>
          <a:endParaRPr lang="fr-FR" sz="1400" b="1"/>
        </a:p>
      </xdr:txBody>
    </xdr:sp>
    <xdr:clientData/>
  </xdr:twoCellAnchor>
  <xdr:twoCellAnchor>
    <xdr:from>
      <xdr:col>1</xdr:col>
      <xdr:colOff>457201</xdr:colOff>
      <xdr:row>1017</xdr:row>
      <xdr:rowOff>104774</xdr:rowOff>
    </xdr:from>
    <xdr:to>
      <xdr:col>7</xdr:col>
      <xdr:colOff>552451</xdr:colOff>
      <xdr:row>1026</xdr:row>
      <xdr:rowOff>118274</xdr:rowOff>
    </xdr:to>
    <xdr:sp macro="" textlink="">
      <xdr:nvSpPr>
        <xdr:cNvPr id="40" name="ZoneTexte 15">
          <a:extLst>
            <a:ext uri="{FF2B5EF4-FFF2-40B4-BE49-F238E27FC236}">
              <a16:creationId xmlns:a16="http://schemas.microsoft.com/office/drawing/2014/main" id="{BA355DF8-FF94-4F0A-867D-3F4187C86FFA}"/>
            </a:ext>
          </a:extLst>
        </xdr:cNvPr>
        <xdr:cNvSpPr txBox="1"/>
      </xdr:nvSpPr>
      <xdr:spPr>
        <a:xfrm>
          <a:off x="1249681" y="189027434"/>
          <a:ext cx="13834110" cy="16594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fr-FR" sz="1100">
              <a:solidFill>
                <a:sysClr val="windowText" lastClr="000000"/>
              </a:solidFill>
              <a:effectLst/>
              <a:latin typeface="+mn-lt"/>
              <a:ea typeface="+mn-ea"/>
              <a:cs typeface="+mn-cs"/>
            </a:rPr>
            <a:t>20 % au plus </a:t>
          </a:r>
          <a:r>
            <a:rPr lang="fr-FR" sz="1100">
              <a:solidFill>
                <a:schemeClr val="dk1"/>
              </a:solidFill>
              <a:effectLst/>
              <a:latin typeface="+mn-lt"/>
              <a:ea typeface="+mn-ea"/>
              <a:cs typeface="+mn-cs"/>
            </a:rPr>
            <a:t>des heures d’encadrement à prester par du personnel qualifié au sens de l’article 15 peut être presté par les détenteurs de certificats énoncés à l’alinéa 2 de l’article 15, à savoir :</a:t>
          </a:r>
        </a:p>
        <a:p>
          <a:r>
            <a:rPr lang="fr-FR" sz="1100">
              <a:solidFill>
                <a:schemeClr val="dk1"/>
              </a:solidFill>
              <a:effectLst/>
              <a:latin typeface="+mn-lt"/>
              <a:ea typeface="+mn-ea"/>
              <a:cs typeface="+mn-cs"/>
            </a:rPr>
            <a:t>	-    auxiliaire économe et auxiliaire de vie</a:t>
          </a:r>
        </a:p>
        <a:p>
          <a:r>
            <a:rPr lang="fr-FR" sz="1100">
              <a:solidFill>
                <a:schemeClr val="dk1"/>
              </a:solidFill>
              <a:effectLst/>
              <a:latin typeface="+mn-lt"/>
              <a:ea typeface="+mn-ea"/>
              <a:cs typeface="+mn-cs"/>
            </a:rPr>
            <a:t>	-    aide sociofamiliale</a:t>
          </a:r>
        </a:p>
        <a:p>
          <a:r>
            <a:rPr lang="fr-FR" sz="1100">
              <a:solidFill>
                <a:schemeClr val="dk1"/>
              </a:solidFill>
              <a:effectLst/>
              <a:latin typeface="+mn-lt"/>
              <a:ea typeface="+mn-ea"/>
              <a:cs typeface="+mn-cs"/>
            </a:rPr>
            <a:t>	-    CATP, diplôme d’aptitude professionnelle, diplôme de technicien et </a:t>
          </a:r>
        </a:p>
        <a:p>
          <a:r>
            <a:rPr lang="fr-FR" sz="1100">
              <a:solidFill>
                <a:schemeClr val="dk1"/>
              </a:solidFill>
              <a:effectLst/>
              <a:latin typeface="+mn-lt"/>
              <a:ea typeface="+mn-ea"/>
              <a:cs typeface="+mn-cs"/>
            </a:rPr>
            <a:t>	-    personne ayant terminé avec succès 5 années d’enseignement </a:t>
          </a:r>
        </a:p>
        <a:p>
          <a:r>
            <a:rPr lang="fr-FR" sz="1100">
              <a:solidFill>
                <a:schemeClr val="dk1"/>
              </a:solidFill>
              <a:effectLst/>
              <a:latin typeface="+mn-lt"/>
              <a:ea typeface="+mn-ea"/>
              <a:cs typeface="+mn-cs"/>
            </a:rPr>
            <a:t>	-    secondaire, dont condition 100 heures de formation continue dans le</a:t>
          </a:r>
        </a:p>
        <a:p>
          <a:r>
            <a:rPr lang="fr-FR" sz="1100">
              <a:solidFill>
                <a:schemeClr val="dk1"/>
              </a:solidFill>
              <a:effectLst/>
              <a:latin typeface="+mn-lt"/>
              <a:ea typeface="+mn-ea"/>
              <a:cs typeface="+mn-cs"/>
            </a:rPr>
            <a:t>	 -   domaine socio-éducatif reconnue par le Ministre ayant dans ses </a:t>
          </a:r>
        </a:p>
        <a:p>
          <a:r>
            <a:rPr lang="fr-FR" sz="1100">
              <a:solidFill>
                <a:schemeClr val="dk1"/>
              </a:solidFill>
              <a:effectLst/>
              <a:latin typeface="+mn-lt"/>
              <a:ea typeface="+mn-ea"/>
              <a:cs typeface="+mn-cs"/>
            </a:rPr>
            <a:t>	-    attributions la formation professionnelle.	</a:t>
          </a:r>
        </a:p>
        <a:p>
          <a:endParaRPr lang="fr-FR" sz="1100"/>
        </a:p>
      </xdr:txBody>
    </xdr:sp>
    <xdr:clientData/>
  </xdr:twoCellAnchor>
  <xdr:oneCellAnchor>
    <xdr:from>
      <xdr:col>5</xdr:col>
      <xdr:colOff>1019175</xdr:colOff>
      <xdr:row>1036</xdr:row>
      <xdr:rowOff>142875</xdr:rowOff>
    </xdr:from>
    <xdr:ext cx="184731" cy="264560"/>
    <xdr:sp macro="" textlink="">
      <xdr:nvSpPr>
        <xdr:cNvPr id="41" name="ZoneTexte 16">
          <a:extLst>
            <a:ext uri="{FF2B5EF4-FFF2-40B4-BE49-F238E27FC236}">
              <a16:creationId xmlns:a16="http://schemas.microsoft.com/office/drawing/2014/main" id="{BE4104D6-1380-4328-A3B3-9FDC2F377E83}"/>
            </a:ext>
          </a:extLst>
        </xdr:cNvPr>
        <xdr:cNvSpPr txBox="1"/>
      </xdr:nvSpPr>
      <xdr:spPr>
        <a:xfrm>
          <a:off x="11557635" y="1925402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twoCellAnchor>
    <xdr:from>
      <xdr:col>1</xdr:col>
      <xdr:colOff>504825</xdr:colOff>
      <xdr:row>1032</xdr:row>
      <xdr:rowOff>161925</xdr:rowOff>
    </xdr:from>
    <xdr:to>
      <xdr:col>7</xdr:col>
      <xdr:colOff>609600</xdr:colOff>
      <xdr:row>1035</xdr:row>
      <xdr:rowOff>85725</xdr:rowOff>
    </xdr:to>
    <xdr:sp macro="" textlink="">
      <xdr:nvSpPr>
        <xdr:cNvPr id="42" name="ZoneTexte 17">
          <a:extLst>
            <a:ext uri="{FF2B5EF4-FFF2-40B4-BE49-F238E27FC236}">
              <a16:creationId xmlns:a16="http://schemas.microsoft.com/office/drawing/2014/main" id="{DEF11233-031F-4FEC-B9B9-B8E09AF3D428}"/>
            </a:ext>
          </a:extLst>
        </xdr:cNvPr>
        <xdr:cNvSpPr txBox="1"/>
      </xdr:nvSpPr>
      <xdr:spPr>
        <a:xfrm>
          <a:off x="1297305" y="191827785"/>
          <a:ext cx="13843635" cy="4724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solidFill>
                <a:sysClr val="windowText" lastClr="000000"/>
              </a:solidFill>
            </a:rPr>
            <a:t>40 % au </a:t>
          </a:r>
          <a:r>
            <a:rPr lang="fr-FR" sz="1100"/>
            <a:t>moins des heures d’encadrement prestées par du personnel qualifié doit être assuré par des personnes faisant valoir des qualifications professionnelles de type postsecondaire :</a:t>
          </a:r>
        </a:p>
        <a:p>
          <a:endParaRPr lang="fr-FR" sz="1100"/>
        </a:p>
      </xdr:txBody>
    </xdr:sp>
    <xdr:clientData/>
  </xdr:twoCellAnchor>
  <xdr:oneCellAnchor>
    <xdr:from>
      <xdr:col>5</xdr:col>
      <xdr:colOff>1019175</xdr:colOff>
      <xdr:row>969</xdr:row>
      <xdr:rowOff>0</xdr:rowOff>
    </xdr:from>
    <xdr:ext cx="184731" cy="264560"/>
    <xdr:sp macro="" textlink="">
      <xdr:nvSpPr>
        <xdr:cNvPr id="43" name="ZoneTexte 6">
          <a:extLst>
            <a:ext uri="{FF2B5EF4-FFF2-40B4-BE49-F238E27FC236}">
              <a16:creationId xmlns:a16="http://schemas.microsoft.com/office/drawing/2014/main" id="{DB9DE52C-770E-4C23-9794-430C4F531613}"/>
            </a:ext>
          </a:extLst>
        </xdr:cNvPr>
        <xdr:cNvSpPr txBox="1"/>
      </xdr:nvSpPr>
      <xdr:spPr>
        <a:xfrm>
          <a:off x="11557635" y="180144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1019175</xdr:colOff>
      <xdr:row>916</xdr:row>
      <xdr:rowOff>0</xdr:rowOff>
    </xdr:from>
    <xdr:ext cx="184731" cy="264560"/>
    <xdr:sp macro="" textlink="">
      <xdr:nvSpPr>
        <xdr:cNvPr id="44" name="ZoneTexte 16">
          <a:extLst>
            <a:ext uri="{FF2B5EF4-FFF2-40B4-BE49-F238E27FC236}">
              <a16:creationId xmlns:a16="http://schemas.microsoft.com/office/drawing/2014/main" id="{C451D71A-9A42-4384-B681-B73A9EBB6E49}"/>
            </a:ext>
          </a:extLst>
        </xdr:cNvPr>
        <xdr:cNvSpPr txBox="1"/>
      </xdr:nvSpPr>
      <xdr:spPr>
        <a:xfrm>
          <a:off x="11557635" y="170436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1019175</xdr:colOff>
      <xdr:row>916</xdr:row>
      <xdr:rowOff>0</xdr:rowOff>
    </xdr:from>
    <xdr:ext cx="184731" cy="264560"/>
    <xdr:sp macro="" textlink="">
      <xdr:nvSpPr>
        <xdr:cNvPr id="45" name="ZoneTexte 21">
          <a:extLst>
            <a:ext uri="{FF2B5EF4-FFF2-40B4-BE49-F238E27FC236}">
              <a16:creationId xmlns:a16="http://schemas.microsoft.com/office/drawing/2014/main" id="{16A6CAF8-60A2-4643-97F4-1A118870C163}"/>
            </a:ext>
          </a:extLst>
        </xdr:cNvPr>
        <xdr:cNvSpPr txBox="1"/>
      </xdr:nvSpPr>
      <xdr:spPr>
        <a:xfrm>
          <a:off x="11557635" y="170436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twoCellAnchor>
    <xdr:from>
      <xdr:col>1</xdr:col>
      <xdr:colOff>750793</xdr:colOff>
      <xdr:row>916</xdr:row>
      <xdr:rowOff>168088</xdr:rowOff>
    </xdr:from>
    <xdr:to>
      <xdr:col>3</xdr:col>
      <xdr:colOff>728382</xdr:colOff>
      <xdr:row>919</xdr:row>
      <xdr:rowOff>156882</xdr:rowOff>
    </xdr:to>
    <xdr:sp macro="" textlink="">
      <xdr:nvSpPr>
        <xdr:cNvPr id="46" name="ZoneTexte 24">
          <a:extLst>
            <a:ext uri="{FF2B5EF4-FFF2-40B4-BE49-F238E27FC236}">
              <a16:creationId xmlns:a16="http://schemas.microsoft.com/office/drawing/2014/main" id="{612B0048-F3E7-414F-947C-F7D94EB93E09}"/>
            </a:ext>
          </a:extLst>
        </xdr:cNvPr>
        <xdr:cNvSpPr txBox="1"/>
      </xdr:nvSpPr>
      <xdr:spPr>
        <a:xfrm>
          <a:off x="1543273" y="170604628"/>
          <a:ext cx="5715449" cy="53743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400" b="1"/>
            <a:t>Accueil d'enfants de moins</a:t>
          </a:r>
          <a:r>
            <a:rPr lang="fr-FR" sz="1400" b="1" baseline="0"/>
            <a:t> de trois ans</a:t>
          </a:r>
          <a:endParaRPr lang="fr-FR" sz="1400" b="1"/>
        </a:p>
        <a:p>
          <a:pPr algn="ctr"/>
          <a:endParaRPr lang="fr-FR" sz="1400" b="1"/>
        </a:p>
      </xdr:txBody>
    </xdr:sp>
    <xdr:clientData/>
  </xdr:twoCellAnchor>
  <xdr:twoCellAnchor>
    <xdr:from>
      <xdr:col>1</xdr:col>
      <xdr:colOff>457201</xdr:colOff>
      <xdr:row>942</xdr:row>
      <xdr:rowOff>104774</xdr:rowOff>
    </xdr:from>
    <xdr:to>
      <xdr:col>7</xdr:col>
      <xdr:colOff>552451</xdr:colOff>
      <xdr:row>951</xdr:row>
      <xdr:rowOff>118274</xdr:rowOff>
    </xdr:to>
    <xdr:sp macro="" textlink="">
      <xdr:nvSpPr>
        <xdr:cNvPr id="47" name="ZoneTexte 25">
          <a:extLst>
            <a:ext uri="{FF2B5EF4-FFF2-40B4-BE49-F238E27FC236}">
              <a16:creationId xmlns:a16="http://schemas.microsoft.com/office/drawing/2014/main" id="{E658803B-4AB8-4AD8-9CD9-26223017DACA}"/>
            </a:ext>
          </a:extLst>
        </xdr:cNvPr>
        <xdr:cNvSpPr txBox="1"/>
      </xdr:nvSpPr>
      <xdr:spPr>
        <a:xfrm>
          <a:off x="1249681" y="175296194"/>
          <a:ext cx="13834110" cy="16594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fr-FR" sz="1100">
              <a:solidFill>
                <a:schemeClr val="dk1"/>
              </a:solidFill>
              <a:effectLst/>
              <a:latin typeface="+mn-lt"/>
              <a:ea typeface="+mn-ea"/>
              <a:cs typeface="+mn-cs"/>
            </a:rPr>
            <a:t>16% au plus des heures d’encadrement à prester par du personnel qualifié au sens de l’article 15 peut être presté par les détenteurs de certificats énoncés à l’alinéa 2 de l’article 15, à savoir :</a:t>
          </a:r>
        </a:p>
        <a:p>
          <a:r>
            <a:rPr lang="fr-FR" sz="1100">
              <a:solidFill>
                <a:schemeClr val="dk1"/>
              </a:solidFill>
              <a:effectLst/>
              <a:latin typeface="+mn-lt"/>
              <a:ea typeface="+mn-ea"/>
              <a:cs typeface="+mn-cs"/>
            </a:rPr>
            <a:t>	-    auxiliaire économe et auxiliaire de vie</a:t>
          </a:r>
        </a:p>
        <a:p>
          <a:r>
            <a:rPr lang="fr-FR" sz="1100">
              <a:solidFill>
                <a:schemeClr val="dk1"/>
              </a:solidFill>
              <a:effectLst/>
              <a:latin typeface="+mn-lt"/>
              <a:ea typeface="+mn-ea"/>
              <a:cs typeface="+mn-cs"/>
            </a:rPr>
            <a:t>	-    aide sociofamiliale</a:t>
          </a:r>
        </a:p>
        <a:p>
          <a:r>
            <a:rPr lang="fr-FR" sz="1100">
              <a:solidFill>
                <a:schemeClr val="dk1"/>
              </a:solidFill>
              <a:effectLst/>
              <a:latin typeface="+mn-lt"/>
              <a:ea typeface="+mn-ea"/>
              <a:cs typeface="+mn-cs"/>
            </a:rPr>
            <a:t>	-    CATP, diplôme d’aptitude professionnelle, diplôme de technicien et </a:t>
          </a:r>
        </a:p>
        <a:p>
          <a:r>
            <a:rPr lang="fr-FR" sz="1100">
              <a:solidFill>
                <a:schemeClr val="dk1"/>
              </a:solidFill>
              <a:effectLst/>
              <a:latin typeface="+mn-lt"/>
              <a:ea typeface="+mn-ea"/>
              <a:cs typeface="+mn-cs"/>
            </a:rPr>
            <a:t>	-    personne ayant terminé avec succès 5 années d’enseignement </a:t>
          </a:r>
        </a:p>
        <a:p>
          <a:r>
            <a:rPr lang="fr-FR" sz="1100">
              <a:solidFill>
                <a:schemeClr val="dk1"/>
              </a:solidFill>
              <a:effectLst/>
              <a:latin typeface="+mn-lt"/>
              <a:ea typeface="+mn-ea"/>
              <a:cs typeface="+mn-cs"/>
            </a:rPr>
            <a:t>	-    secondaire, dont condition 100 heures de formation continue dans le</a:t>
          </a:r>
        </a:p>
        <a:p>
          <a:r>
            <a:rPr lang="fr-FR" sz="1100">
              <a:solidFill>
                <a:schemeClr val="dk1"/>
              </a:solidFill>
              <a:effectLst/>
              <a:latin typeface="+mn-lt"/>
              <a:ea typeface="+mn-ea"/>
              <a:cs typeface="+mn-cs"/>
            </a:rPr>
            <a:t>	 -   domaine socio-éducatif reconnue par le Ministre ayant dans ses </a:t>
          </a:r>
        </a:p>
        <a:p>
          <a:r>
            <a:rPr lang="fr-FR" sz="1100">
              <a:solidFill>
                <a:schemeClr val="dk1"/>
              </a:solidFill>
              <a:effectLst/>
              <a:latin typeface="+mn-lt"/>
              <a:ea typeface="+mn-ea"/>
              <a:cs typeface="+mn-cs"/>
            </a:rPr>
            <a:t>	-    attributions la formation professionnelle.	</a:t>
          </a:r>
        </a:p>
        <a:p>
          <a:endParaRPr lang="fr-FR" sz="1100"/>
        </a:p>
      </xdr:txBody>
    </xdr:sp>
    <xdr:clientData/>
  </xdr:twoCellAnchor>
  <xdr:oneCellAnchor>
    <xdr:from>
      <xdr:col>5</xdr:col>
      <xdr:colOff>1019175</xdr:colOff>
      <xdr:row>958</xdr:row>
      <xdr:rowOff>142875</xdr:rowOff>
    </xdr:from>
    <xdr:ext cx="184731" cy="264560"/>
    <xdr:sp macro="" textlink="">
      <xdr:nvSpPr>
        <xdr:cNvPr id="48" name="ZoneTexte 26">
          <a:extLst>
            <a:ext uri="{FF2B5EF4-FFF2-40B4-BE49-F238E27FC236}">
              <a16:creationId xmlns:a16="http://schemas.microsoft.com/office/drawing/2014/main" id="{3DC5A8DD-1573-4DCD-8638-4923AA928461}"/>
            </a:ext>
          </a:extLst>
        </xdr:cNvPr>
        <xdr:cNvSpPr txBox="1"/>
      </xdr:nvSpPr>
      <xdr:spPr>
        <a:xfrm>
          <a:off x="11557635" y="17826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twoCellAnchor>
    <xdr:from>
      <xdr:col>1</xdr:col>
      <xdr:colOff>504825</xdr:colOff>
      <xdr:row>954</xdr:row>
      <xdr:rowOff>161925</xdr:rowOff>
    </xdr:from>
    <xdr:to>
      <xdr:col>7</xdr:col>
      <xdr:colOff>609600</xdr:colOff>
      <xdr:row>957</xdr:row>
      <xdr:rowOff>85725</xdr:rowOff>
    </xdr:to>
    <xdr:sp macro="" textlink="">
      <xdr:nvSpPr>
        <xdr:cNvPr id="49" name="ZoneTexte 27">
          <a:extLst>
            <a:ext uri="{FF2B5EF4-FFF2-40B4-BE49-F238E27FC236}">
              <a16:creationId xmlns:a16="http://schemas.microsoft.com/office/drawing/2014/main" id="{22862785-24B5-4355-B522-C7BFADBD5C08}"/>
            </a:ext>
          </a:extLst>
        </xdr:cNvPr>
        <xdr:cNvSpPr txBox="1"/>
      </xdr:nvSpPr>
      <xdr:spPr>
        <a:xfrm>
          <a:off x="1297305" y="177547905"/>
          <a:ext cx="13843635" cy="4724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32 % au moins des heures d’encadrement prestées par du personnel qualifié doit être assuré par des personnes faisant valoir des qualifications professionnelles de type postsecondaire :</a:t>
          </a:r>
        </a:p>
        <a:p>
          <a:endParaRPr lang="fr-FR" sz="1100"/>
        </a:p>
      </xdr:txBody>
    </xdr:sp>
    <xdr:clientData/>
  </xdr:twoCellAnchor>
  <xdr:twoCellAnchor>
    <xdr:from>
      <xdr:col>1</xdr:col>
      <xdr:colOff>457201</xdr:colOff>
      <xdr:row>942</xdr:row>
      <xdr:rowOff>104774</xdr:rowOff>
    </xdr:from>
    <xdr:to>
      <xdr:col>7</xdr:col>
      <xdr:colOff>552451</xdr:colOff>
      <xdr:row>951</xdr:row>
      <xdr:rowOff>118274</xdr:rowOff>
    </xdr:to>
    <xdr:sp macro="" textlink="">
      <xdr:nvSpPr>
        <xdr:cNvPr id="50" name="ZoneTexte 25">
          <a:extLst>
            <a:ext uri="{FF2B5EF4-FFF2-40B4-BE49-F238E27FC236}">
              <a16:creationId xmlns:a16="http://schemas.microsoft.com/office/drawing/2014/main" id="{AED0465B-50D4-47F4-A363-57F2CCCE51C7}"/>
            </a:ext>
          </a:extLst>
        </xdr:cNvPr>
        <xdr:cNvSpPr txBox="1"/>
      </xdr:nvSpPr>
      <xdr:spPr>
        <a:xfrm>
          <a:off x="1249681" y="175296194"/>
          <a:ext cx="13834110" cy="16594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fr-FR" sz="1100">
              <a:solidFill>
                <a:sysClr val="windowText" lastClr="000000"/>
              </a:solidFill>
              <a:effectLst/>
              <a:latin typeface="+mn-lt"/>
              <a:ea typeface="+mn-ea"/>
              <a:cs typeface="+mn-cs"/>
            </a:rPr>
            <a:t>20 % </a:t>
          </a:r>
          <a:r>
            <a:rPr lang="fr-FR" sz="1100">
              <a:solidFill>
                <a:schemeClr val="dk1"/>
              </a:solidFill>
              <a:effectLst/>
              <a:latin typeface="+mn-lt"/>
              <a:ea typeface="+mn-ea"/>
              <a:cs typeface="+mn-cs"/>
            </a:rPr>
            <a:t>au plus des heures d’encadrement à prester par du personnel qualifié au sens de l’article 15 peut être presté par les détenteurs de certificats énoncés à l’alinéa 2 de l’article 15, à savoir :</a:t>
          </a:r>
        </a:p>
        <a:p>
          <a:r>
            <a:rPr lang="fr-FR" sz="1100">
              <a:solidFill>
                <a:schemeClr val="dk1"/>
              </a:solidFill>
              <a:effectLst/>
              <a:latin typeface="+mn-lt"/>
              <a:ea typeface="+mn-ea"/>
              <a:cs typeface="+mn-cs"/>
            </a:rPr>
            <a:t>	-    auxiliaire économe et auxiliaire de vie</a:t>
          </a:r>
        </a:p>
        <a:p>
          <a:r>
            <a:rPr lang="fr-FR" sz="1100">
              <a:solidFill>
                <a:schemeClr val="dk1"/>
              </a:solidFill>
              <a:effectLst/>
              <a:latin typeface="+mn-lt"/>
              <a:ea typeface="+mn-ea"/>
              <a:cs typeface="+mn-cs"/>
            </a:rPr>
            <a:t>	-    aide sociofamiliale</a:t>
          </a:r>
        </a:p>
        <a:p>
          <a:r>
            <a:rPr lang="fr-FR" sz="1100">
              <a:solidFill>
                <a:schemeClr val="dk1"/>
              </a:solidFill>
              <a:effectLst/>
              <a:latin typeface="+mn-lt"/>
              <a:ea typeface="+mn-ea"/>
              <a:cs typeface="+mn-cs"/>
            </a:rPr>
            <a:t>	-    CATP, diplôme d’aptitude professionnelle, diplôme de technicien et </a:t>
          </a:r>
        </a:p>
        <a:p>
          <a:r>
            <a:rPr lang="fr-FR" sz="1100">
              <a:solidFill>
                <a:schemeClr val="dk1"/>
              </a:solidFill>
              <a:effectLst/>
              <a:latin typeface="+mn-lt"/>
              <a:ea typeface="+mn-ea"/>
              <a:cs typeface="+mn-cs"/>
            </a:rPr>
            <a:t>	-    personne ayant terminé avec succès 5 années d’enseignement </a:t>
          </a:r>
        </a:p>
        <a:p>
          <a:r>
            <a:rPr lang="fr-FR" sz="1100">
              <a:solidFill>
                <a:schemeClr val="dk1"/>
              </a:solidFill>
              <a:effectLst/>
              <a:latin typeface="+mn-lt"/>
              <a:ea typeface="+mn-ea"/>
              <a:cs typeface="+mn-cs"/>
            </a:rPr>
            <a:t>	-    secondaire, dont condition 100 heures de formation continue dans le</a:t>
          </a:r>
        </a:p>
        <a:p>
          <a:r>
            <a:rPr lang="fr-FR" sz="1100">
              <a:solidFill>
                <a:schemeClr val="dk1"/>
              </a:solidFill>
              <a:effectLst/>
              <a:latin typeface="+mn-lt"/>
              <a:ea typeface="+mn-ea"/>
              <a:cs typeface="+mn-cs"/>
            </a:rPr>
            <a:t>	 -   domaine socio-éducatif reconnue par le Ministre ayant dans ses </a:t>
          </a:r>
        </a:p>
        <a:p>
          <a:r>
            <a:rPr lang="fr-FR" sz="1100">
              <a:solidFill>
                <a:schemeClr val="dk1"/>
              </a:solidFill>
              <a:effectLst/>
              <a:latin typeface="+mn-lt"/>
              <a:ea typeface="+mn-ea"/>
              <a:cs typeface="+mn-cs"/>
            </a:rPr>
            <a:t>	-    attributions la formation professionnelle.	</a:t>
          </a:r>
        </a:p>
        <a:p>
          <a:endParaRPr lang="fr-FR" sz="1100"/>
        </a:p>
      </xdr:txBody>
    </xdr:sp>
    <xdr:clientData/>
  </xdr:twoCellAnchor>
  <xdr:oneCellAnchor>
    <xdr:from>
      <xdr:col>5</xdr:col>
      <xdr:colOff>1019175</xdr:colOff>
      <xdr:row>958</xdr:row>
      <xdr:rowOff>142875</xdr:rowOff>
    </xdr:from>
    <xdr:ext cx="184731" cy="264560"/>
    <xdr:sp macro="" textlink="">
      <xdr:nvSpPr>
        <xdr:cNvPr id="51" name="ZoneTexte 26">
          <a:extLst>
            <a:ext uri="{FF2B5EF4-FFF2-40B4-BE49-F238E27FC236}">
              <a16:creationId xmlns:a16="http://schemas.microsoft.com/office/drawing/2014/main" id="{53C9AABC-899A-4D20-BD40-14EABECD237F}"/>
            </a:ext>
          </a:extLst>
        </xdr:cNvPr>
        <xdr:cNvSpPr txBox="1"/>
      </xdr:nvSpPr>
      <xdr:spPr>
        <a:xfrm>
          <a:off x="11557635" y="17826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twoCellAnchor>
    <xdr:from>
      <xdr:col>1</xdr:col>
      <xdr:colOff>504825</xdr:colOff>
      <xdr:row>954</xdr:row>
      <xdr:rowOff>161925</xdr:rowOff>
    </xdr:from>
    <xdr:to>
      <xdr:col>7</xdr:col>
      <xdr:colOff>609600</xdr:colOff>
      <xdr:row>957</xdr:row>
      <xdr:rowOff>85725</xdr:rowOff>
    </xdr:to>
    <xdr:sp macro="" textlink="">
      <xdr:nvSpPr>
        <xdr:cNvPr id="52" name="ZoneTexte 27">
          <a:extLst>
            <a:ext uri="{FF2B5EF4-FFF2-40B4-BE49-F238E27FC236}">
              <a16:creationId xmlns:a16="http://schemas.microsoft.com/office/drawing/2014/main" id="{C607C3E1-94F6-4D69-999C-957930DEEB97}"/>
            </a:ext>
          </a:extLst>
        </xdr:cNvPr>
        <xdr:cNvSpPr txBox="1"/>
      </xdr:nvSpPr>
      <xdr:spPr>
        <a:xfrm>
          <a:off x="1297305" y="177547905"/>
          <a:ext cx="13843635" cy="4724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solidFill>
                <a:sysClr val="windowText" lastClr="000000"/>
              </a:solidFill>
            </a:rPr>
            <a:t>40 % </a:t>
          </a:r>
          <a:r>
            <a:rPr lang="fr-FR" sz="1100"/>
            <a:t>au moins des heures d’encadrement prestées par du personnel qualifié doit être assuré par des personnes faisant valoir des qualifications professionnelles de type postsecondaire :</a:t>
          </a:r>
        </a:p>
        <a:p>
          <a:endParaRPr lang="fr-FR" sz="1100"/>
        </a:p>
      </xdr:txBody>
    </xdr:sp>
    <xdr:clientData/>
  </xdr:twoCellAnchor>
  <xdr:twoCellAnchor>
    <xdr:from>
      <xdr:col>1</xdr:col>
      <xdr:colOff>750793</xdr:colOff>
      <xdr:row>723</xdr:row>
      <xdr:rowOff>72840</xdr:rowOff>
    </xdr:from>
    <xdr:to>
      <xdr:col>3</xdr:col>
      <xdr:colOff>918881</xdr:colOff>
      <xdr:row>725</xdr:row>
      <xdr:rowOff>33620</xdr:rowOff>
    </xdr:to>
    <xdr:sp macro="" textlink="">
      <xdr:nvSpPr>
        <xdr:cNvPr id="53" name="ZoneTexte 9">
          <a:extLst>
            <a:ext uri="{FF2B5EF4-FFF2-40B4-BE49-F238E27FC236}">
              <a16:creationId xmlns:a16="http://schemas.microsoft.com/office/drawing/2014/main" id="{A9C66464-1E9D-4AB3-974C-95107F8A3558}"/>
            </a:ext>
          </a:extLst>
        </xdr:cNvPr>
        <xdr:cNvSpPr txBox="1"/>
      </xdr:nvSpPr>
      <xdr:spPr>
        <a:xfrm>
          <a:off x="1543273" y="135167820"/>
          <a:ext cx="5905948" cy="32654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400" b="1"/>
            <a:t>Accueil orthopédagogique Jour</a:t>
          </a:r>
        </a:p>
        <a:p>
          <a:pPr algn="ctr"/>
          <a:endParaRPr lang="fr-FR" sz="1400" b="1"/>
        </a:p>
      </xdr:txBody>
    </xdr:sp>
    <xdr:clientData/>
  </xdr:twoCellAnchor>
  <xdr:twoCellAnchor>
    <xdr:from>
      <xdr:col>1</xdr:col>
      <xdr:colOff>457201</xdr:colOff>
      <xdr:row>753</xdr:row>
      <xdr:rowOff>104774</xdr:rowOff>
    </xdr:from>
    <xdr:to>
      <xdr:col>7</xdr:col>
      <xdr:colOff>552451</xdr:colOff>
      <xdr:row>762</xdr:row>
      <xdr:rowOff>118274</xdr:rowOff>
    </xdr:to>
    <xdr:sp macro="" textlink="">
      <xdr:nvSpPr>
        <xdr:cNvPr id="54" name="ZoneTexte 10">
          <a:extLst>
            <a:ext uri="{FF2B5EF4-FFF2-40B4-BE49-F238E27FC236}">
              <a16:creationId xmlns:a16="http://schemas.microsoft.com/office/drawing/2014/main" id="{9964A56F-7C7C-4659-9AF3-F2E88A246870}"/>
            </a:ext>
          </a:extLst>
        </xdr:cNvPr>
        <xdr:cNvSpPr txBox="1"/>
      </xdr:nvSpPr>
      <xdr:spPr>
        <a:xfrm>
          <a:off x="1249681" y="140686154"/>
          <a:ext cx="13834110" cy="16594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fr-FR" sz="1100">
              <a:solidFill>
                <a:sysClr val="windowText" lastClr="000000"/>
              </a:solidFill>
              <a:effectLst/>
              <a:latin typeface="+mn-lt"/>
              <a:ea typeface="+mn-ea"/>
              <a:cs typeface="+mn-cs"/>
            </a:rPr>
            <a:t>20 % au </a:t>
          </a:r>
          <a:r>
            <a:rPr lang="fr-FR" sz="1100">
              <a:solidFill>
                <a:schemeClr val="dk1"/>
              </a:solidFill>
              <a:effectLst/>
              <a:latin typeface="+mn-lt"/>
              <a:ea typeface="+mn-ea"/>
              <a:cs typeface="+mn-cs"/>
            </a:rPr>
            <a:t>plus des heures d’encadrement à prester par du personnel qualifié au sens de l’article 15 peut être presté par les détenteurs de certificats énoncés à l’alinéa 2 de l’article 15, à savoir :</a:t>
          </a:r>
        </a:p>
        <a:p>
          <a:r>
            <a:rPr lang="fr-FR" sz="1100">
              <a:solidFill>
                <a:schemeClr val="dk1"/>
              </a:solidFill>
              <a:effectLst/>
              <a:latin typeface="+mn-lt"/>
              <a:ea typeface="+mn-ea"/>
              <a:cs typeface="+mn-cs"/>
            </a:rPr>
            <a:t>	-    auxiliaire économe et auxiliaire de vie</a:t>
          </a:r>
        </a:p>
        <a:p>
          <a:r>
            <a:rPr lang="fr-FR" sz="1100">
              <a:solidFill>
                <a:schemeClr val="dk1"/>
              </a:solidFill>
              <a:effectLst/>
              <a:latin typeface="+mn-lt"/>
              <a:ea typeface="+mn-ea"/>
              <a:cs typeface="+mn-cs"/>
            </a:rPr>
            <a:t>	-    aide sociofamiliale</a:t>
          </a:r>
        </a:p>
        <a:p>
          <a:r>
            <a:rPr lang="fr-FR" sz="1100">
              <a:solidFill>
                <a:schemeClr val="dk1"/>
              </a:solidFill>
              <a:effectLst/>
              <a:latin typeface="+mn-lt"/>
              <a:ea typeface="+mn-ea"/>
              <a:cs typeface="+mn-cs"/>
            </a:rPr>
            <a:t>	-    CATP, diplôme d’aptitude professionnelle, diplôme de technicien et </a:t>
          </a:r>
        </a:p>
        <a:p>
          <a:r>
            <a:rPr lang="fr-FR" sz="1100">
              <a:solidFill>
                <a:schemeClr val="dk1"/>
              </a:solidFill>
              <a:effectLst/>
              <a:latin typeface="+mn-lt"/>
              <a:ea typeface="+mn-ea"/>
              <a:cs typeface="+mn-cs"/>
            </a:rPr>
            <a:t>	-    personne ayant terminé avec succès 5 années d’enseignement </a:t>
          </a:r>
        </a:p>
        <a:p>
          <a:r>
            <a:rPr lang="fr-FR" sz="1100">
              <a:solidFill>
                <a:schemeClr val="dk1"/>
              </a:solidFill>
              <a:effectLst/>
              <a:latin typeface="+mn-lt"/>
              <a:ea typeface="+mn-ea"/>
              <a:cs typeface="+mn-cs"/>
            </a:rPr>
            <a:t>	-    secondaire, dont condition 100 heures de formation continue dans le</a:t>
          </a:r>
        </a:p>
        <a:p>
          <a:r>
            <a:rPr lang="fr-FR" sz="1100">
              <a:solidFill>
                <a:schemeClr val="dk1"/>
              </a:solidFill>
              <a:effectLst/>
              <a:latin typeface="+mn-lt"/>
              <a:ea typeface="+mn-ea"/>
              <a:cs typeface="+mn-cs"/>
            </a:rPr>
            <a:t>	 -   domaine socio-éducatif reconnue par le Ministre ayant dans ses </a:t>
          </a:r>
        </a:p>
        <a:p>
          <a:r>
            <a:rPr lang="fr-FR" sz="1100">
              <a:solidFill>
                <a:schemeClr val="dk1"/>
              </a:solidFill>
              <a:effectLst/>
              <a:latin typeface="+mn-lt"/>
              <a:ea typeface="+mn-ea"/>
              <a:cs typeface="+mn-cs"/>
            </a:rPr>
            <a:t>	-    attributions la formation professionnelle.	</a:t>
          </a:r>
        </a:p>
        <a:p>
          <a:endParaRPr lang="fr-FR" sz="1100"/>
        </a:p>
      </xdr:txBody>
    </xdr:sp>
    <xdr:clientData/>
  </xdr:twoCellAnchor>
  <xdr:oneCellAnchor>
    <xdr:from>
      <xdr:col>5</xdr:col>
      <xdr:colOff>1019175</xdr:colOff>
      <xdr:row>772</xdr:row>
      <xdr:rowOff>142875</xdr:rowOff>
    </xdr:from>
    <xdr:ext cx="184731" cy="264560"/>
    <xdr:sp macro="" textlink="">
      <xdr:nvSpPr>
        <xdr:cNvPr id="55" name="ZoneTexte 11">
          <a:extLst>
            <a:ext uri="{FF2B5EF4-FFF2-40B4-BE49-F238E27FC236}">
              <a16:creationId xmlns:a16="http://schemas.microsoft.com/office/drawing/2014/main" id="{94857AA9-E0F0-4D93-BA12-1AEC3299EF89}"/>
            </a:ext>
          </a:extLst>
        </xdr:cNvPr>
        <xdr:cNvSpPr txBox="1"/>
      </xdr:nvSpPr>
      <xdr:spPr>
        <a:xfrm>
          <a:off x="11557635" y="14419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twoCellAnchor>
    <xdr:from>
      <xdr:col>1</xdr:col>
      <xdr:colOff>504825</xdr:colOff>
      <xdr:row>768</xdr:row>
      <xdr:rowOff>161925</xdr:rowOff>
    </xdr:from>
    <xdr:to>
      <xdr:col>7</xdr:col>
      <xdr:colOff>609600</xdr:colOff>
      <xdr:row>771</xdr:row>
      <xdr:rowOff>85725</xdr:rowOff>
    </xdr:to>
    <xdr:sp macro="" textlink="">
      <xdr:nvSpPr>
        <xdr:cNvPr id="56" name="ZoneTexte 12">
          <a:extLst>
            <a:ext uri="{FF2B5EF4-FFF2-40B4-BE49-F238E27FC236}">
              <a16:creationId xmlns:a16="http://schemas.microsoft.com/office/drawing/2014/main" id="{5374F443-88C1-422C-85A9-A616DC703B96}"/>
            </a:ext>
          </a:extLst>
        </xdr:cNvPr>
        <xdr:cNvSpPr txBox="1"/>
      </xdr:nvSpPr>
      <xdr:spPr>
        <a:xfrm>
          <a:off x="1297305" y="143486505"/>
          <a:ext cx="13843635" cy="4724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solidFill>
                <a:sysClr val="windowText" lastClr="000000"/>
              </a:solidFill>
            </a:rPr>
            <a:t>30 % au </a:t>
          </a:r>
          <a:r>
            <a:rPr lang="fr-FR" sz="1100"/>
            <a:t>moins des heures d’encadrement prestées par du personnel qualifié doit être assuré par des personnes faisant valoir des qualifications professionnelles de type postsecondaire :</a:t>
          </a:r>
        </a:p>
        <a:p>
          <a:endParaRPr lang="fr-FR" sz="1100"/>
        </a:p>
      </xdr:txBody>
    </xdr:sp>
    <xdr:clientData/>
  </xdr:twoCellAnchor>
  <xdr:twoCellAnchor>
    <xdr:from>
      <xdr:col>1</xdr:col>
      <xdr:colOff>750793</xdr:colOff>
      <xdr:row>857</xdr:row>
      <xdr:rowOff>72840</xdr:rowOff>
    </xdr:from>
    <xdr:to>
      <xdr:col>3</xdr:col>
      <xdr:colOff>918881</xdr:colOff>
      <xdr:row>859</xdr:row>
      <xdr:rowOff>33620</xdr:rowOff>
    </xdr:to>
    <xdr:sp macro="" textlink="">
      <xdr:nvSpPr>
        <xdr:cNvPr id="57" name="ZoneTexte 9">
          <a:extLst>
            <a:ext uri="{FF2B5EF4-FFF2-40B4-BE49-F238E27FC236}">
              <a16:creationId xmlns:a16="http://schemas.microsoft.com/office/drawing/2014/main" id="{1F3E41BC-5B32-4148-83F6-365643CEB2A4}"/>
            </a:ext>
          </a:extLst>
        </xdr:cNvPr>
        <xdr:cNvSpPr txBox="1"/>
      </xdr:nvSpPr>
      <xdr:spPr>
        <a:xfrm>
          <a:off x="1543273" y="159704220"/>
          <a:ext cx="5905948" cy="32654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400" b="1"/>
            <a:t>Accueil psychothérapeutique Jour</a:t>
          </a:r>
        </a:p>
        <a:p>
          <a:pPr algn="ctr"/>
          <a:endParaRPr lang="fr-FR" sz="1400" b="1"/>
        </a:p>
      </xdr:txBody>
    </xdr:sp>
    <xdr:clientData/>
  </xdr:twoCellAnchor>
  <xdr:twoCellAnchor>
    <xdr:from>
      <xdr:col>1</xdr:col>
      <xdr:colOff>457201</xdr:colOff>
      <xdr:row>887</xdr:row>
      <xdr:rowOff>104774</xdr:rowOff>
    </xdr:from>
    <xdr:to>
      <xdr:col>7</xdr:col>
      <xdr:colOff>552451</xdr:colOff>
      <xdr:row>896</xdr:row>
      <xdr:rowOff>118274</xdr:rowOff>
    </xdr:to>
    <xdr:sp macro="" textlink="">
      <xdr:nvSpPr>
        <xdr:cNvPr id="58" name="ZoneTexte 10">
          <a:extLst>
            <a:ext uri="{FF2B5EF4-FFF2-40B4-BE49-F238E27FC236}">
              <a16:creationId xmlns:a16="http://schemas.microsoft.com/office/drawing/2014/main" id="{F240CC47-D26B-4FCF-8A9C-401784A257B0}"/>
            </a:ext>
          </a:extLst>
        </xdr:cNvPr>
        <xdr:cNvSpPr txBox="1"/>
      </xdr:nvSpPr>
      <xdr:spPr>
        <a:xfrm>
          <a:off x="1249681" y="165222554"/>
          <a:ext cx="13834110" cy="16594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fr-FR" sz="1100">
              <a:solidFill>
                <a:sysClr val="windowText" lastClr="000000"/>
              </a:solidFill>
              <a:effectLst/>
              <a:latin typeface="+mn-lt"/>
              <a:ea typeface="+mn-ea"/>
              <a:cs typeface="+mn-cs"/>
            </a:rPr>
            <a:t>20% </a:t>
          </a:r>
          <a:r>
            <a:rPr lang="fr-FR" sz="1100">
              <a:solidFill>
                <a:schemeClr val="dk1"/>
              </a:solidFill>
              <a:effectLst/>
              <a:latin typeface="+mn-lt"/>
              <a:ea typeface="+mn-ea"/>
              <a:cs typeface="+mn-cs"/>
            </a:rPr>
            <a:t>au plus des heures d’encadrement à prester par du personnel qualifié au sens de l’article 15 peut être presté par les détenteurs de certificats énoncés à l’alinéa 2 de l’article 15, à savoir :</a:t>
          </a:r>
        </a:p>
        <a:p>
          <a:r>
            <a:rPr lang="fr-FR" sz="1100">
              <a:solidFill>
                <a:schemeClr val="dk1"/>
              </a:solidFill>
              <a:effectLst/>
              <a:latin typeface="+mn-lt"/>
              <a:ea typeface="+mn-ea"/>
              <a:cs typeface="+mn-cs"/>
            </a:rPr>
            <a:t>	-    auxiliaire économe et auxiliaire de vie</a:t>
          </a:r>
        </a:p>
        <a:p>
          <a:r>
            <a:rPr lang="fr-FR" sz="1100">
              <a:solidFill>
                <a:schemeClr val="dk1"/>
              </a:solidFill>
              <a:effectLst/>
              <a:latin typeface="+mn-lt"/>
              <a:ea typeface="+mn-ea"/>
              <a:cs typeface="+mn-cs"/>
            </a:rPr>
            <a:t>	-    aide sociofamiliale</a:t>
          </a:r>
        </a:p>
        <a:p>
          <a:r>
            <a:rPr lang="fr-FR" sz="1100">
              <a:solidFill>
                <a:schemeClr val="dk1"/>
              </a:solidFill>
              <a:effectLst/>
              <a:latin typeface="+mn-lt"/>
              <a:ea typeface="+mn-ea"/>
              <a:cs typeface="+mn-cs"/>
            </a:rPr>
            <a:t>	-    CATP, diplôme d’aptitude professionnelle, diplôme de technicien et </a:t>
          </a:r>
        </a:p>
        <a:p>
          <a:r>
            <a:rPr lang="fr-FR" sz="1100">
              <a:solidFill>
                <a:schemeClr val="dk1"/>
              </a:solidFill>
              <a:effectLst/>
              <a:latin typeface="+mn-lt"/>
              <a:ea typeface="+mn-ea"/>
              <a:cs typeface="+mn-cs"/>
            </a:rPr>
            <a:t>	-    personne ayant terminé avec succès 5 années d’enseignement </a:t>
          </a:r>
        </a:p>
        <a:p>
          <a:r>
            <a:rPr lang="fr-FR" sz="1100">
              <a:solidFill>
                <a:schemeClr val="dk1"/>
              </a:solidFill>
              <a:effectLst/>
              <a:latin typeface="+mn-lt"/>
              <a:ea typeface="+mn-ea"/>
              <a:cs typeface="+mn-cs"/>
            </a:rPr>
            <a:t>	-    secondaire, dont condition 100 heures de formation continue dans le</a:t>
          </a:r>
        </a:p>
        <a:p>
          <a:r>
            <a:rPr lang="fr-FR" sz="1100">
              <a:solidFill>
                <a:schemeClr val="dk1"/>
              </a:solidFill>
              <a:effectLst/>
              <a:latin typeface="+mn-lt"/>
              <a:ea typeface="+mn-ea"/>
              <a:cs typeface="+mn-cs"/>
            </a:rPr>
            <a:t>	 -   domaine socio-éducatif reconnue par le Ministre ayant dans ses </a:t>
          </a:r>
        </a:p>
        <a:p>
          <a:r>
            <a:rPr lang="fr-FR" sz="1100">
              <a:solidFill>
                <a:schemeClr val="dk1"/>
              </a:solidFill>
              <a:effectLst/>
              <a:latin typeface="+mn-lt"/>
              <a:ea typeface="+mn-ea"/>
              <a:cs typeface="+mn-cs"/>
            </a:rPr>
            <a:t>	-    attributions la formation professionnelle.	</a:t>
          </a:r>
        </a:p>
        <a:p>
          <a:endParaRPr lang="fr-FR" sz="1100"/>
        </a:p>
      </xdr:txBody>
    </xdr:sp>
    <xdr:clientData/>
  </xdr:twoCellAnchor>
  <xdr:oneCellAnchor>
    <xdr:from>
      <xdr:col>5</xdr:col>
      <xdr:colOff>1019175</xdr:colOff>
      <xdr:row>906</xdr:row>
      <xdr:rowOff>142875</xdr:rowOff>
    </xdr:from>
    <xdr:ext cx="184731" cy="264560"/>
    <xdr:sp macro="" textlink="">
      <xdr:nvSpPr>
        <xdr:cNvPr id="59" name="ZoneTexte 11">
          <a:extLst>
            <a:ext uri="{FF2B5EF4-FFF2-40B4-BE49-F238E27FC236}">
              <a16:creationId xmlns:a16="http://schemas.microsoft.com/office/drawing/2014/main" id="{892B6B6D-2519-403F-A7A3-4DC1D8CF99EE}"/>
            </a:ext>
          </a:extLst>
        </xdr:cNvPr>
        <xdr:cNvSpPr txBox="1"/>
      </xdr:nvSpPr>
      <xdr:spPr>
        <a:xfrm>
          <a:off x="11557635" y="16873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twoCellAnchor>
    <xdr:from>
      <xdr:col>1</xdr:col>
      <xdr:colOff>504825</xdr:colOff>
      <xdr:row>902</xdr:row>
      <xdr:rowOff>161925</xdr:rowOff>
    </xdr:from>
    <xdr:to>
      <xdr:col>7</xdr:col>
      <xdr:colOff>609600</xdr:colOff>
      <xdr:row>905</xdr:row>
      <xdr:rowOff>85725</xdr:rowOff>
    </xdr:to>
    <xdr:sp macro="" textlink="">
      <xdr:nvSpPr>
        <xdr:cNvPr id="60" name="ZoneTexte 12">
          <a:extLst>
            <a:ext uri="{FF2B5EF4-FFF2-40B4-BE49-F238E27FC236}">
              <a16:creationId xmlns:a16="http://schemas.microsoft.com/office/drawing/2014/main" id="{F8926AC2-3987-40A6-83E8-0BA69A2421D2}"/>
            </a:ext>
          </a:extLst>
        </xdr:cNvPr>
        <xdr:cNvSpPr txBox="1"/>
      </xdr:nvSpPr>
      <xdr:spPr>
        <a:xfrm>
          <a:off x="1297305" y="168022905"/>
          <a:ext cx="13843635" cy="4724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solidFill>
                <a:sysClr val="windowText" lastClr="000000"/>
              </a:solidFill>
            </a:rPr>
            <a:t>40 % au </a:t>
          </a:r>
          <a:r>
            <a:rPr lang="fr-FR" sz="1100"/>
            <a:t>moins des heures d’encadrement</a:t>
          </a:r>
          <a:r>
            <a:rPr lang="fr-FR" sz="1100" baseline="0"/>
            <a:t> </a:t>
          </a:r>
          <a:r>
            <a:rPr lang="fr-FR" sz="1100"/>
            <a:t>prestées par du personnel qualifié doit être assuré par des personnes faisant valoir des qualifications professionnelles de type postsecondaire :</a:t>
          </a:r>
        </a:p>
        <a:p>
          <a:endParaRPr lang="fr-FR" sz="1100"/>
        </a:p>
      </xdr:txBody>
    </xdr:sp>
    <xdr:clientData/>
  </xdr:twoCellAnchor>
  <xdr:twoCellAnchor>
    <xdr:from>
      <xdr:col>1</xdr:col>
      <xdr:colOff>567219</xdr:colOff>
      <xdr:row>1038</xdr:row>
      <xdr:rowOff>107022</xdr:rowOff>
    </xdr:from>
    <xdr:to>
      <xdr:col>7</xdr:col>
      <xdr:colOff>500758</xdr:colOff>
      <xdr:row>1040</xdr:row>
      <xdr:rowOff>163066</xdr:rowOff>
    </xdr:to>
    <xdr:sp macro="" textlink="">
      <xdr:nvSpPr>
        <xdr:cNvPr id="61" name="ZoneTexte 23">
          <a:extLst>
            <a:ext uri="{FF2B5EF4-FFF2-40B4-BE49-F238E27FC236}">
              <a16:creationId xmlns:a16="http://schemas.microsoft.com/office/drawing/2014/main" id="{151D2806-D439-4C8A-B7EC-AC32B5EE2988}"/>
            </a:ext>
          </a:extLst>
        </xdr:cNvPr>
        <xdr:cNvSpPr txBox="1"/>
      </xdr:nvSpPr>
      <xdr:spPr>
        <a:xfrm>
          <a:off x="1359699" y="192870162"/>
          <a:ext cx="13672399" cy="4218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Le restant doit être presté</a:t>
          </a:r>
          <a:r>
            <a:rPr lang="fr-FR" sz="1100" baseline="0"/>
            <a:t> par du personnel qualifié au sens de l'article 15 alinéa 1 </a:t>
          </a:r>
          <a:r>
            <a:rPr lang="fr-FR" sz="1100" baseline="0">
              <a:solidFill>
                <a:schemeClr val="dk1"/>
              </a:solidFill>
              <a:effectLst/>
              <a:latin typeface="+mn-lt"/>
              <a:ea typeface="+mn-ea"/>
              <a:cs typeface="+mn-cs"/>
            </a:rPr>
            <a:t>(en dehors des qualifications de type postsecondaire).</a:t>
          </a:r>
          <a:endParaRPr lang="fr-FR" sz="1100"/>
        </a:p>
      </xdr:txBody>
    </xdr:sp>
    <xdr:clientData/>
  </xdr:twoCellAnchor>
  <xdr:twoCellAnchor>
    <xdr:from>
      <xdr:col>1</xdr:col>
      <xdr:colOff>642135</xdr:colOff>
      <xdr:row>960</xdr:row>
      <xdr:rowOff>107021</xdr:rowOff>
    </xdr:from>
    <xdr:to>
      <xdr:col>7</xdr:col>
      <xdr:colOff>575674</xdr:colOff>
      <xdr:row>962</xdr:row>
      <xdr:rowOff>163066</xdr:rowOff>
    </xdr:to>
    <xdr:sp macro="" textlink="">
      <xdr:nvSpPr>
        <xdr:cNvPr id="62" name="ZoneTexte 23">
          <a:extLst>
            <a:ext uri="{FF2B5EF4-FFF2-40B4-BE49-F238E27FC236}">
              <a16:creationId xmlns:a16="http://schemas.microsoft.com/office/drawing/2014/main" id="{ECD82B00-1C58-4064-8C88-918419E88430}"/>
            </a:ext>
          </a:extLst>
        </xdr:cNvPr>
        <xdr:cNvSpPr txBox="1"/>
      </xdr:nvSpPr>
      <xdr:spPr>
        <a:xfrm>
          <a:off x="1434615" y="178590281"/>
          <a:ext cx="13672399" cy="4218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Le restant doit être presté</a:t>
          </a:r>
          <a:r>
            <a:rPr lang="fr-FR" sz="1100" baseline="0"/>
            <a:t> par du personnel qualifié au sens de l'article 15 alinéa 1 </a:t>
          </a:r>
          <a:r>
            <a:rPr lang="fr-FR" sz="1100" baseline="0">
              <a:solidFill>
                <a:schemeClr val="dk1"/>
              </a:solidFill>
              <a:effectLst/>
              <a:latin typeface="+mn-lt"/>
              <a:ea typeface="+mn-ea"/>
              <a:cs typeface="+mn-cs"/>
            </a:rPr>
            <a:t>(en dehors des qualifications de type postsecondaire).</a:t>
          </a:r>
          <a:endParaRPr lang="fr-FR" sz="1100"/>
        </a:p>
      </xdr:txBody>
    </xdr:sp>
    <xdr:clientData/>
  </xdr:twoCellAnchor>
  <xdr:twoCellAnchor>
    <xdr:from>
      <xdr:col>1</xdr:col>
      <xdr:colOff>610028</xdr:colOff>
      <xdr:row>908</xdr:row>
      <xdr:rowOff>85618</xdr:rowOff>
    </xdr:from>
    <xdr:to>
      <xdr:col>7</xdr:col>
      <xdr:colOff>543567</xdr:colOff>
      <xdr:row>910</xdr:row>
      <xdr:rowOff>141662</xdr:rowOff>
    </xdr:to>
    <xdr:sp macro="" textlink="">
      <xdr:nvSpPr>
        <xdr:cNvPr id="63" name="ZoneTexte 23">
          <a:extLst>
            <a:ext uri="{FF2B5EF4-FFF2-40B4-BE49-F238E27FC236}">
              <a16:creationId xmlns:a16="http://schemas.microsoft.com/office/drawing/2014/main" id="{3F801D72-F38F-4CF0-9308-559CD6D11775}"/>
            </a:ext>
          </a:extLst>
        </xdr:cNvPr>
        <xdr:cNvSpPr txBox="1"/>
      </xdr:nvSpPr>
      <xdr:spPr>
        <a:xfrm>
          <a:off x="1402508" y="169043878"/>
          <a:ext cx="13672399" cy="4218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Le restant doit être presté</a:t>
          </a:r>
          <a:r>
            <a:rPr lang="fr-FR" sz="1100" baseline="0"/>
            <a:t> par du personnel qualifié au sens de l'article 15 alinéa 1 </a:t>
          </a:r>
          <a:r>
            <a:rPr lang="fr-FR" sz="1100" baseline="0">
              <a:solidFill>
                <a:schemeClr val="dk1"/>
              </a:solidFill>
              <a:effectLst/>
              <a:latin typeface="+mn-lt"/>
              <a:ea typeface="+mn-ea"/>
              <a:cs typeface="+mn-cs"/>
            </a:rPr>
            <a:t>(en dehors des qualifications de type postsecondaire).</a:t>
          </a:r>
          <a:endParaRPr lang="fr-FR" sz="1100"/>
        </a:p>
      </xdr:txBody>
    </xdr:sp>
    <xdr:clientData/>
  </xdr:twoCellAnchor>
  <xdr:twoCellAnchor>
    <xdr:from>
      <xdr:col>1</xdr:col>
      <xdr:colOff>567219</xdr:colOff>
      <xdr:row>849</xdr:row>
      <xdr:rowOff>107022</xdr:rowOff>
    </xdr:from>
    <xdr:to>
      <xdr:col>7</xdr:col>
      <xdr:colOff>500758</xdr:colOff>
      <xdr:row>851</xdr:row>
      <xdr:rowOff>163066</xdr:rowOff>
    </xdr:to>
    <xdr:sp macro="" textlink="">
      <xdr:nvSpPr>
        <xdr:cNvPr id="64" name="ZoneTexte 23">
          <a:extLst>
            <a:ext uri="{FF2B5EF4-FFF2-40B4-BE49-F238E27FC236}">
              <a16:creationId xmlns:a16="http://schemas.microsoft.com/office/drawing/2014/main" id="{E17EB8BA-83C0-46E6-A6D6-3D0B50B409F5}"/>
            </a:ext>
          </a:extLst>
        </xdr:cNvPr>
        <xdr:cNvSpPr txBox="1"/>
      </xdr:nvSpPr>
      <xdr:spPr>
        <a:xfrm>
          <a:off x="1359699" y="158260122"/>
          <a:ext cx="13672399" cy="4218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Le restant doit être presté</a:t>
          </a:r>
          <a:r>
            <a:rPr lang="fr-FR" sz="1100" baseline="0"/>
            <a:t> par du personnel qualifié au sens de l'article 15 alinéa 1 </a:t>
          </a:r>
          <a:r>
            <a:rPr lang="fr-FR" sz="1100" baseline="0">
              <a:solidFill>
                <a:schemeClr val="dk1"/>
              </a:solidFill>
              <a:effectLst/>
              <a:latin typeface="+mn-lt"/>
              <a:ea typeface="+mn-ea"/>
              <a:cs typeface="+mn-cs"/>
            </a:rPr>
            <a:t>(en dehors des qualifications de type postsecondaire).</a:t>
          </a:r>
          <a:endParaRPr lang="fr-FR" sz="1100"/>
        </a:p>
      </xdr:txBody>
    </xdr:sp>
    <xdr:clientData/>
  </xdr:twoCellAnchor>
  <xdr:twoCellAnchor>
    <xdr:from>
      <xdr:col>1</xdr:col>
      <xdr:colOff>577922</xdr:colOff>
      <xdr:row>774</xdr:row>
      <xdr:rowOff>96320</xdr:rowOff>
    </xdr:from>
    <xdr:to>
      <xdr:col>7</xdr:col>
      <xdr:colOff>511461</xdr:colOff>
      <xdr:row>776</xdr:row>
      <xdr:rowOff>152365</xdr:rowOff>
    </xdr:to>
    <xdr:sp macro="" textlink="">
      <xdr:nvSpPr>
        <xdr:cNvPr id="65" name="ZoneTexte 23">
          <a:extLst>
            <a:ext uri="{FF2B5EF4-FFF2-40B4-BE49-F238E27FC236}">
              <a16:creationId xmlns:a16="http://schemas.microsoft.com/office/drawing/2014/main" id="{975481F4-FF49-46A0-819F-F56540EC425E}"/>
            </a:ext>
          </a:extLst>
        </xdr:cNvPr>
        <xdr:cNvSpPr txBox="1"/>
      </xdr:nvSpPr>
      <xdr:spPr>
        <a:xfrm>
          <a:off x="1370402" y="144518180"/>
          <a:ext cx="13672399" cy="4218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Le restant doit être presté</a:t>
          </a:r>
          <a:r>
            <a:rPr lang="fr-FR" sz="1100" baseline="0"/>
            <a:t> par du personnel qualifié au sens de l'article 15 alinéa 1 </a:t>
          </a:r>
          <a:r>
            <a:rPr lang="fr-FR" sz="1100" baseline="0">
              <a:solidFill>
                <a:schemeClr val="dk1"/>
              </a:solidFill>
              <a:effectLst/>
              <a:latin typeface="+mn-lt"/>
              <a:ea typeface="+mn-ea"/>
              <a:cs typeface="+mn-cs"/>
            </a:rPr>
            <a:t>(en dehors des qualifications de type postsecondaire).</a:t>
          </a:r>
          <a:endParaRPr lang="fr-FR" sz="1100"/>
        </a:p>
      </xdr:txBody>
    </xdr:sp>
    <xdr:clientData/>
  </xdr:twoCellAnchor>
  <xdr:twoCellAnchor>
    <xdr:from>
      <xdr:col>1</xdr:col>
      <xdr:colOff>567219</xdr:colOff>
      <xdr:row>714</xdr:row>
      <xdr:rowOff>139129</xdr:rowOff>
    </xdr:from>
    <xdr:to>
      <xdr:col>7</xdr:col>
      <xdr:colOff>500758</xdr:colOff>
      <xdr:row>717</xdr:row>
      <xdr:rowOff>2533</xdr:rowOff>
    </xdr:to>
    <xdr:sp macro="" textlink="">
      <xdr:nvSpPr>
        <xdr:cNvPr id="66" name="ZoneTexte 23">
          <a:extLst>
            <a:ext uri="{FF2B5EF4-FFF2-40B4-BE49-F238E27FC236}">
              <a16:creationId xmlns:a16="http://schemas.microsoft.com/office/drawing/2014/main" id="{C8C96832-5D3D-4D10-9E17-5356529CB2CF}"/>
            </a:ext>
          </a:extLst>
        </xdr:cNvPr>
        <xdr:cNvSpPr txBox="1"/>
      </xdr:nvSpPr>
      <xdr:spPr>
        <a:xfrm>
          <a:off x="1359699" y="133572949"/>
          <a:ext cx="13672399" cy="4120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Le restant doit être presté</a:t>
          </a:r>
          <a:r>
            <a:rPr lang="fr-FR" sz="1100" baseline="0"/>
            <a:t> par du personnel qualifié au sens de l'article 15 alinéa 1 </a:t>
          </a:r>
          <a:r>
            <a:rPr lang="fr-FR" sz="1100" baseline="0">
              <a:solidFill>
                <a:schemeClr val="dk1"/>
              </a:solidFill>
              <a:effectLst/>
              <a:latin typeface="+mn-lt"/>
              <a:ea typeface="+mn-ea"/>
              <a:cs typeface="+mn-cs"/>
            </a:rPr>
            <a:t>(en dehors des qualifications de type postsecondaire).</a:t>
          </a:r>
          <a:endParaRPr lang="fr-FR" sz="1100"/>
        </a:p>
      </xdr:txBody>
    </xdr:sp>
    <xdr:clientData/>
  </xdr:twoCellAnchor>
  <xdr:twoCellAnchor>
    <xdr:from>
      <xdr:col>1</xdr:col>
      <xdr:colOff>610028</xdr:colOff>
      <xdr:row>643</xdr:row>
      <xdr:rowOff>96321</xdr:rowOff>
    </xdr:from>
    <xdr:to>
      <xdr:col>7</xdr:col>
      <xdr:colOff>543567</xdr:colOff>
      <xdr:row>645</xdr:row>
      <xdr:rowOff>152365</xdr:rowOff>
    </xdr:to>
    <xdr:sp macro="" textlink="">
      <xdr:nvSpPr>
        <xdr:cNvPr id="67" name="ZoneTexte 23">
          <a:extLst>
            <a:ext uri="{FF2B5EF4-FFF2-40B4-BE49-F238E27FC236}">
              <a16:creationId xmlns:a16="http://schemas.microsoft.com/office/drawing/2014/main" id="{A3F7B3BC-CD82-4B6C-840A-D1C213479442}"/>
            </a:ext>
          </a:extLst>
        </xdr:cNvPr>
        <xdr:cNvSpPr txBox="1"/>
      </xdr:nvSpPr>
      <xdr:spPr>
        <a:xfrm>
          <a:off x="1402508" y="120530421"/>
          <a:ext cx="13672399" cy="4218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Le restant doit être presté</a:t>
          </a:r>
          <a:r>
            <a:rPr lang="fr-FR" sz="1100" baseline="0"/>
            <a:t> par du personnel qualifié au sens de l'article 15 alinéa 1 </a:t>
          </a:r>
          <a:r>
            <a:rPr lang="fr-FR" sz="1100" baseline="0">
              <a:solidFill>
                <a:schemeClr val="dk1"/>
              </a:solidFill>
              <a:effectLst/>
              <a:latin typeface="+mn-lt"/>
              <a:ea typeface="+mn-ea"/>
              <a:cs typeface="+mn-cs"/>
            </a:rPr>
            <a:t>(en dehors des qualifications de type postsecondaire).</a:t>
          </a:r>
          <a:endParaRPr lang="fr-FR" sz="1100"/>
        </a:p>
      </xdr:txBody>
    </xdr:sp>
    <xdr:clientData/>
  </xdr:twoCellAnchor>
  <xdr:twoCellAnchor>
    <xdr:from>
      <xdr:col>5</xdr:col>
      <xdr:colOff>25121</xdr:colOff>
      <xdr:row>557</xdr:row>
      <xdr:rowOff>58615</xdr:rowOff>
    </xdr:from>
    <xdr:to>
      <xdr:col>6</xdr:col>
      <xdr:colOff>1775208</xdr:colOff>
      <xdr:row>564</xdr:row>
      <xdr:rowOff>8374</xdr:rowOff>
    </xdr:to>
    <xdr:sp macro="" textlink="">
      <xdr:nvSpPr>
        <xdr:cNvPr id="68" name="TextBox 67">
          <a:extLst>
            <a:ext uri="{FF2B5EF4-FFF2-40B4-BE49-F238E27FC236}">
              <a16:creationId xmlns:a16="http://schemas.microsoft.com/office/drawing/2014/main" id="{DB33FCFC-E600-47A7-B12D-02D23E5B140B}"/>
            </a:ext>
          </a:extLst>
        </xdr:cNvPr>
        <xdr:cNvSpPr txBox="1"/>
      </xdr:nvSpPr>
      <xdr:spPr>
        <a:xfrm>
          <a:off x="10563581" y="104605015"/>
          <a:ext cx="3746527" cy="12299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b-LU" sz="1100"/>
            <a:t>Date,</a:t>
          </a:r>
          <a:r>
            <a:rPr lang="lb-LU" sz="1100" baseline="0"/>
            <a:t> nom et signature</a:t>
          </a:r>
          <a:endParaRPr lang="lb-LU" sz="1100"/>
        </a:p>
      </xdr:txBody>
    </xdr:sp>
    <xdr:clientData/>
  </xdr:twoCellAnchor>
  <xdr:twoCellAnchor>
    <xdr:from>
      <xdr:col>5</xdr:col>
      <xdr:colOff>66990</xdr:colOff>
      <xdr:row>1102</xdr:row>
      <xdr:rowOff>66989</xdr:rowOff>
    </xdr:from>
    <xdr:to>
      <xdr:col>6</xdr:col>
      <xdr:colOff>1817077</xdr:colOff>
      <xdr:row>1109</xdr:row>
      <xdr:rowOff>16748</xdr:rowOff>
    </xdr:to>
    <xdr:sp macro="" textlink="">
      <xdr:nvSpPr>
        <xdr:cNvPr id="69" name="TextBox 68">
          <a:extLst>
            <a:ext uri="{FF2B5EF4-FFF2-40B4-BE49-F238E27FC236}">
              <a16:creationId xmlns:a16="http://schemas.microsoft.com/office/drawing/2014/main" id="{15D25BCE-ADE3-40A8-9E03-497DE0100792}"/>
            </a:ext>
          </a:extLst>
        </xdr:cNvPr>
        <xdr:cNvSpPr txBox="1"/>
      </xdr:nvSpPr>
      <xdr:spPr>
        <a:xfrm>
          <a:off x="10605450" y="205692689"/>
          <a:ext cx="3746527" cy="12299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b-LU" sz="1100"/>
            <a:t>Date,</a:t>
          </a:r>
          <a:r>
            <a:rPr lang="lb-LU" sz="1100" baseline="0"/>
            <a:t> nom et signature</a:t>
          </a:r>
          <a:endParaRPr lang="lb-LU" sz="1100"/>
        </a:p>
      </xdr:txBody>
    </xdr:sp>
    <xdr:clientData/>
  </xdr:twoCellAnchor>
  <xdr:twoCellAnchor>
    <xdr:from>
      <xdr:col>5</xdr:col>
      <xdr:colOff>33494</xdr:colOff>
      <xdr:row>21</xdr:row>
      <xdr:rowOff>8374</xdr:rowOff>
    </xdr:from>
    <xdr:to>
      <xdr:col>6</xdr:col>
      <xdr:colOff>1783581</xdr:colOff>
      <xdr:row>27</xdr:row>
      <xdr:rowOff>142352</xdr:rowOff>
    </xdr:to>
    <xdr:sp macro="" textlink="">
      <xdr:nvSpPr>
        <xdr:cNvPr id="70" name="TextBox 69">
          <a:extLst>
            <a:ext uri="{FF2B5EF4-FFF2-40B4-BE49-F238E27FC236}">
              <a16:creationId xmlns:a16="http://schemas.microsoft.com/office/drawing/2014/main" id="{766F540E-E374-47E0-AFA6-693A6A0EB909}"/>
            </a:ext>
          </a:extLst>
        </xdr:cNvPr>
        <xdr:cNvSpPr txBox="1"/>
      </xdr:nvSpPr>
      <xdr:spPr>
        <a:xfrm>
          <a:off x="10571954" y="4816594"/>
          <a:ext cx="3746527" cy="12312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b-LU" sz="1100"/>
            <a:t>Date,</a:t>
          </a:r>
          <a:r>
            <a:rPr lang="lb-LU" sz="1100" baseline="0"/>
            <a:t> nom et signature</a:t>
          </a:r>
          <a:endParaRPr lang="lb-LU" sz="1100"/>
        </a:p>
      </xdr:txBody>
    </xdr:sp>
    <xdr:clientData/>
  </xdr:twoCellAnchor>
  <xdr:oneCellAnchor>
    <xdr:from>
      <xdr:col>5</xdr:col>
      <xdr:colOff>1019175</xdr:colOff>
      <xdr:row>225</xdr:row>
      <xdr:rowOff>142875</xdr:rowOff>
    </xdr:from>
    <xdr:ext cx="184731" cy="264560"/>
    <xdr:sp macro="" textlink="">
      <xdr:nvSpPr>
        <xdr:cNvPr id="71" name="ZoneTexte 6">
          <a:extLst>
            <a:ext uri="{FF2B5EF4-FFF2-40B4-BE49-F238E27FC236}">
              <a16:creationId xmlns:a16="http://schemas.microsoft.com/office/drawing/2014/main" id="{65CC9228-E2B8-4060-884A-B998DD8C191B}"/>
            </a:ext>
          </a:extLst>
        </xdr:cNvPr>
        <xdr:cNvSpPr txBox="1"/>
      </xdr:nvSpPr>
      <xdr:spPr>
        <a:xfrm>
          <a:off x="11557635" y="426777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1019175</xdr:colOff>
      <xdr:row>281</xdr:row>
      <xdr:rowOff>142875</xdr:rowOff>
    </xdr:from>
    <xdr:ext cx="184731" cy="264560"/>
    <xdr:sp macro="" textlink="">
      <xdr:nvSpPr>
        <xdr:cNvPr id="72" name="ZoneTexte 11">
          <a:extLst>
            <a:ext uri="{FF2B5EF4-FFF2-40B4-BE49-F238E27FC236}">
              <a16:creationId xmlns:a16="http://schemas.microsoft.com/office/drawing/2014/main" id="{866812E1-2117-4024-BF4D-DE12350DF59C}"/>
            </a:ext>
          </a:extLst>
        </xdr:cNvPr>
        <xdr:cNvSpPr txBox="1"/>
      </xdr:nvSpPr>
      <xdr:spPr>
        <a:xfrm>
          <a:off x="11557635" y="530790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1019175</xdr:colOff>
      <xdr:row>300</xdr:row>
      <xdr:rowOff>0</xdr:rowOff>
    </xdr:from>
    <xdr:ext cx="184731" cy="264560"/>
    <xdr:sp macro="" textlink="">
      <xdr:nvSpPr>
        <xdr:cNvPr id="73" name="ZoneTexte 16">
          <a:extLst>
            <a:ext uri="{FF2B5EF4-FFF2-40B4-BE49-F238E27FC236}">
              <a16:creationId xmlns:a16="http://schemas.microsoft.com/office/drawing/2014/main" id="{C046223D-4D77-46B8-87B6-EBFE2CE03760}"/>
            </a:ext>
          </a:extLst>
        </xdr:cNvPr>
        <xdr:cNvSpPr txBox="1"/>
      </xdr:nvSpPr>
      <xdr:spPr>
        <a:xfrm>
          <a:off x="11557635" y="56456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1019175</xdr:colOff>
      <xdr:row>347</xdr:row>
      <xdr:rowOff>142875</xdr:rowOff>
    </xdr:from>
    <xdr:ext cx="184731" cy="264560"/>
    <xdr:sp macro="" textlink="">
      <xdr:nvSpPr>
        <xdr:cNvPr id="74" name="ZoneTexte 21">
          <a:extLst>
            <a:ext uri="{FF2B5EF4-FFF2-40B4-BE49-F238E27FC236}">
              <a16:creationId xmlns:a16="http://schemas.microsoft.com/office/drawing/2014/main" id="{8BF96914-5847-44D8-872B-3C35A736870A}"/>
            </a:ext>
          </a:extLst>
        </xdr:cNvPr>
        <xdr:cNvSpPr txBox="1"/>
      </xdr:nvSpPr>
      <xdr:spPr>
        <a:xfrm>
          <a:off x="11557635" y="652710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1019175</xdr:colOff>
      <xdr:row>526</xdr:row>
      <xdr:rowOff>0</xdr:rowOff>
    </xdr:from>
    <xdr:ext cx="184731" cy="264560"/>
    <xdr:sp macro="" textlink="">
      <xdr:nvSpPr>
        <xdr:cNvPr id="75" name="ZoneTexte 26">
          <a:extLst>
            <a:ext uri="{FF2B5EF4-FFF2-40B4-BE49-F238E27FC236}">
              <a16:creationId xmlns:a16="http://schemas.microsoft.com/office/drawing/2014/main" id="{BAEBA290-2859-4934-A759-2A5021A18D8A}"/>
            </a:ext>
          </a:extLst>
        </xdr:cNvPr>
        <xdr:cNvSpPr txBox="1"/>
      </xdr:nvSpPr>
      <xdr:spPr>
        <a:xfrm>
          <a:off x="11557635" y="982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1019175</xdr:colOff>
      <xdr:row>526</xdr:row>
      <xdr:rowOff>0</xdr:rowOff>
    </xdr:from>
    <xdr:ext cx="184731" cy="264560"/>
    <xdr:sp macro="" textlink="">
      <xdr:nvSpPr>
        <xdr:cNvPr id="76" name="ZoneTexte 31">
          <a:extLst>
            <a:ext uri="{FF2B5EF4-FFF2-40B4-BE49-F238E27FC236}">
              <a16:creationId xmlns:a16="http://schemas.microsoft.com/office/drawing/2014/main" id="{7C51C3DB-0AB8-4038-81E8-F6E3765B72DD}"/>
            </a:ext>
          </a:extLst>
        </xdr:cNvPr>
        <xdr:cNvSpPr txBox="1"/>
      </xdr:nvSpPr>
      <xdr:spPr>
        <a:xfrm>
          <a:off x="11557635" y="982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1019175</xdr:colOff>
      <xdr:row>526</xdr:row>
      <xdr:rowOff>0</xdr:rowOff>
    </xdr:from>
    <xdr:ext cx="184731" cy="264560"/>
    <xdr:sp macro="" textlink="">
      <xdr:nvSpPr>
        <xdr:cNvPr id="77" name="ZoneTexte 31">
          <a:extLst>
            <a:ext uri="{FF2B5EF4-FFF2-40B4-BE49-F238E27FC236}">
              <a16:creationId xmlns:a16="http://schemas.microsoft.com/office/drawing/2014/main" id="{FBF10252-E456-4C1C-9134-2672EF4720A9}"/>
            </a:ext>
          </a:extLst>
        </xdr:cNvPr>
        <xdr:cNvSpPr txBox="1"/>
      </xdr:nvSpPr>
      <xdr:spPr>
        <a:xfrm>
          <a:off x="11557635" y="9829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1019175</xdr:colOff>
      <xdr:row>410</xdr:row>
      <xdr:rowOff>0</xdr:rowOff>
    </xdr:from>
    <xdr:ext cx="184731" cy="264560"/>
    <xdr:sp macro="" textlink="">
      <xdr:nvSpPr>
        <xdr:cNvPr id="78" name="ZoneTexte 6">
          <a:extLst>
            <a:ext uri="{FF2B5EF4-FFF2-40B4-BE49-F238E27FC236}">
              <a16:creationId xmlns:a16="http://schemas.microsoft.com/office/drawing/2014/main" id="{313D040A-8126-4159-B73D-B638CB60E008}"/>
            </a:ext>
          </a:extLst>
        </xdr:cNvPr>
        <xdr:cNvSpPr txBox="1"/>
      </xdr:nvSpPr>
      <xdr:spPr>
        <a:xfrm>
          <a:off x="11557635" y="76786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1019175</xdr:colOff>
      <xdr:row>410</xdr:row>
      <xdr:rowOff>0</xdr:rowOff>
    </xdr:from>
    <xdr:ext cx="184731" cy="264560"/>
    <xdr:sp macro="" textlink="">
      <xdr:nvSpPr>
        <xdr:cNvPr id="79" name="ZoneTexte 11">
          <a:extLst>
            <a:ext uri="{FF2B5EF4-FFF2-40B4-BE49-F238E27FC236}">
              <a16:creationId xmlns:a16="http://schemas.microsoft.com/office/drawing/2014/main" id="{C5F9A0D7-D8A6-4137-8C52-8EE978D7A1CC}"/>
            </a:ext>
          </a:extLst>
        </xdr:cNvPr>
        <xdr:cNvSpPr txBox="1"/>
      </xdr:nvSpPr>
      <xdr:spPr>
        <a:xfrm>
          <a:off x="11557635" y="76786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1019175</xdr:colOff>
      <xdr:row>458</xdr:row>
      <xdr:rowOff>142875</xdr:rowOff>
    </xdr:from>
    <xdr:ext cx="184731" cy="264560"/>
    <xdr:sp macro="" textlink="">
      <xdr:nvSpPr>
        <xdr:cNvPr id="80" name="ZoneTexte 16">
          <a:extLst>
            <a:ext uri="{FF2B5EF4-FFF2-40B4-BE49-F238E27FC236}">
              <a16:creationId xmlns:a16="http://schemas.microsoft.com/office/drawing/2014/main" id="{31FE2507-1E3F-462A-BB74-9487DF63AE33}"/>
            </a:ext>
          </a:extLst>
        </xdr:cNvPr>
        <xdr:cNvSpPr txBox="1"/>
      </xdr:nvSpPr>
      <xdr:spPr>
        <a:xfrm>
          <a:off x="11557635" y="857992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1019175</xdr:colOff>
      <xdr:row>409</xdr:row>
      <xdr:rowOff>0</xdr:rowOff>
    </xdr:from>
    <xdr:ext cx="184731" cy="264560"/>
    <xdr:sp macro="" textlink="">
      <xdr:nvSpPr>
        <xdr:cNvPr id="81" name="ZoneTexte 6">
          <a:extLst>
            <a:ext uri="{FF2B5EF4-FFF2-40B4-BE49-F238E27FC236}">
              <a16:creationId xmlns:a16="http://schemas.microsoft.com/office/drawing/2014/main" id="{5699A758-B784-4CA3-B605-A4FB13C9B937}"/>
            </a:ext>
          </a:extLst>
        </xdr:cNvPr>
        <xdr:cNvSpPr txBox="1"/>
      </xdr:nvSpPr>
      <xdr:spPr>
        <a:xfrm>
          <a:off x="11557635" y="76603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1019175</xdr:colOff>
      <xdr:row>357</xdr:row>
      <xdr:rowOff>0</xdr:rowOff>
    </xdr:from>
    <xdr:ext cx="184731" cy="264560"/>
    <xdr:sp macro="" textlink="">
      <xdr:nvSpPr>
        <xdr:cNvPr id="82" name="ZoneTexte 16">
          <a:extLst>
            <a:ext uri="{FF2B5EF4-FFF2-40B4-BE49-F238E27FC236}">
              <a16:creationId xmlns:a16="http://schemas.microsoft.com/office/drawing/2014/main" id="{4AB79646-6728-4D4D-8CD6-1D641CE5266B}"/>
            </a:ext>
          </a:extLst>
        </xdr:cNvPr>
        <xdr:cNvSpPr txBox="1"/>
      </xdr:nvSpPr>
      <xdr:spPr>
        <a:xfrm>
          <a:off x="11557635" y="66987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1019175</xdr:colOff>
      <xdr:row>357</xdr:row>
      <xdr:rowOff>0</xdr:rowOff>
    </xdr:from>
    <xdr:ext cx="184731" cy="264560"/>
    <xdr:sp macro="" textlink="">
      <xdr:nvSpPr>
        <xdr:cNvPr id="83" name="ZoneTexte 21">
          <a:extLst>
            <a:ext uri="{FF2B5EF4-FFF2-40B4-BE49-F238E27FC236}">
              <a16:creationId xmlns:a16="http://schemas.microsoft.com/office/drawing/2014/main" id="{8EFB125C-F45F-44DD-887F-5DCB002E0BA1}"/>
            </a:ext>
          </a:extLst>
        </xdr:cNvPr>
        <xdr:cNvSpPr txBox="1"/>
      </xdr:nvSpPr>
      <xdr:spPr>
        <a:xfrm>
          <a:off x="11557635" y="669874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1019175</xdr:colOff>
      <xdr:row>398</xdr:row>
      <xdr:rowOff>142875</xdr:rowOff>
    </xdr:from>
    <xdr:ext cx="184731" cy="264560"/>
    <xdr:sp macro="" textlink="">
      <xdr:nvSpPr>
        <xdr:cNvPr id="84" name="ZoneTexte 26">
          <a:extLst>
            <a:ext uri="{FF2B5EF4-FFF2-40B4-BE49-F238E27FC236}">
              <a16:creationId xmlns:a16="http://schemas.microsoft.com/office/drawing/2014/main" id="{36E9D108-17CD-4FB4-84AB-EF1A4BAF8C9C}"/>
            </a:ext>
          </a:extLst>
        </xdr:cNvPr>
        <xdr:cNvSpPr txBox="1"/>
      </xdr:nvSpPr>
      <xdr:spPr>
        <a:xfrm>
          <a:off x="11557635" y="7470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1019175</xdr:colOff>
      <xdr:row>468</xdr:row>
      <xdr:rowOff>0</xdr:rowOff>
    </xdr:from>
    <xdr:ext cx="184731" cy="264560"/>
    <xdr:sp macro="" textlink="">
      <xdr:nvSpPr>
        <xdr:cNvPr id="85" name="ZoneTexte 6">
          <a:extLst>
            <a:ext uri="{FF2B5EF4-FFF2-40B4-BE49-F238E27FC236}">
              <a16:creationId xmlns:a16="http://schemas.microsoft.com/office/drawing/2014/main" id="{C78574E4-DE46-4962-9C4F-2A5385E013D6}"/>
            </a:ext>
          </a:extLst>
        </xdr:cNvPr>
        <xdr:cNvSpPr txBox="1"/>
      </xdr:nvSpPr>
      <xdr:spPr>
        <a:xfrm>
          <a:off x="11557635" y="875461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1019175</xdr:colOff>
      <xdr:row>468</xdr:row>
      <xdr:rowOff>0</xdr:rowOff>
    </xdr:from>
    <xdr:ext cx="184731" cy="264560"/>
    <xdr:sp macro="" textlink="">
      <xdr:nvSpPr>
        <xdr:cNvPr id="86" name="ZoneTexte 11">
          <a:extLst>
            <a:ext uri="{FF2B5EF4-FFF2-40B4-BE49-F238E27FC236}">
              <a16:creationId xmlns:a16="http://schemas.microsoft.com/office/drawing/2014/main" id="{8AAD00E3-F648-413E-A42F-70DC14920F0E}"/>
            </a:ext>
          </a:extLst>
        </xdr:cNvPr>
        <xdr:cNvSpPr txBox="1"/>
      </xdr:nvSpPr>
      <xdr:spPr>
        <a:xfrm>
          <a:off x="11557635" y="875461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1019175</xdr:colOff>
      <xdr:row>516</xdr:row>
      <xdr:rowOff>142875</xdr:rowOff>
    </xdr:from>
    <xdr:ext cx="184731" cy="264560"/>
    <xdr:sp macro="" textlink="">
      <xdr:nvSpPr>
        <xdr:cNvPr id="87" name="ZoneTexte 16">
          <a:extLst>
            <a:ext uri="{FF2B5EF4-FFF2-40B4-BE49-F238E27FC236}">
              <a16:creationId xmlns:a16="http://schemas.microsoft.com/office/drawing/2014/main" id="{45F19CB7-C6D3-42A0-AACA-65BCC24B8EA3}"/>
            </a:ext>
          </a:extLst>
        </xdr:cNvPr>
        <xdr:cNvSpPr txBox="1"/>
      </xdr:nvSpPr>
      <xdr:spPr>
        <a:xfrm>
          <a:off x="11557635" y="965130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1019175</xdr:colOff>
      <xdr:row>398</xdr:row>
      <xdr:rowOff>142875</xdr:rowOff>
    </xdr:from>
    <xdr:ext cx="184731" cy="264560"/>
    <xdr:sp macro="" textlink="">
      <xdr:nvSpPr>
        <xdr:cNvPr id="88" name="ZoneTexte 21">
          <a:extLst>
            <a:ext uri="{FF2B5EF4-FFF2-40B4-BE49-F238E27FC236}">
              <a16:creationId xmlns:a16="http://schemas.microsoft.com/office/drawing/2014/main" id="{09A37AE3-8F6F-4819-8BB7-96B4F0C4F43E}"/>
            </a:ext>
          </a:extLst>
        </xdr:cNvPr>
        <xdr:cNvSpPr txBox="1"/>
      </xdr:nvSpPr>
      <xdr:spPr>
        <a:xfrm>
          <a:off x="11557635" y="7470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1019175</xdr:colOff>
      <xdr:row>455</xdr:row>
      <xdr:rowOff>142875</xdr:rowOff>
    </xdr:from>
    <xdr:ext cx="184731" cy="264560"/>
    <xdr:sp macro="" textlink="">
      <xdr:nvSpPr>
        <xdr:cNvPr id="89" name="ZoneTexte 26">
          <a:extLst>
            <a:ext uri="{FF2B5EF4-FFF2-40B4-BE49-F238E27FC236}">
              <a16:creationId xmlns:a16="http://schemas.microsoft.com/office/drawing/2014/main" id="{1C8280E7-6684-4409-8535-C170D425009F}"/>
            </a:ext>
          </a:extLst>
        </xdr:cNvPr>
        <xdr:cNvSpPr txBox="1"/>
      </xdr:nvSpPr>
      <xdr:spPr>
        <a:xfrm>
          <a:off x="11557635" y="852354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1019175</xdr:colOff>
      <xdr:row>455</xdr:row>
      <xdr:rowOff>142875</xdr:rowOff>
    </xdr:from>
    <xdr:ext cx="184731" cy="264560"/>
    <xdr:sp macro="" textlink="">
      <xdr:nvSpPr>
        <xdr:cNvPr id="90" name="ZoneTexte 21">
          <a:extLst>
            <a:ext uri="{FF2B5EF4-FFF2-40B4-BE49-F238E27FC236}">
              <a16:creationId xmlns:a16="http://schemas.microsoft.com/office/drawing/2014/main" id="{E6927D5C-D21D-4DC3-A947-BBA7BB153417}"/>
            </a:ext>
          </a:extLst>
        </xdr:cNvPr>
        <xdr:cNvSpPr txBox="1"/>
      </xdr:nvSpPr>
      <xdr:spPr>
        <a:xfrm>
          <a:off x="11557635" y="852354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1019175</xdr:colOff>
      <xdr:row>513</xdr:row>
      <xdr:rowOff>142875</xdr:rowOff>
    </xdr:from>
    <xdr:ext cx="184731" cy="264560"/>
    <xdr:sp macro="" textlink="">
      <xdr:nvSpPr>
        <xdr:cNvPr id="91" name="ZoneTexte 26">
          <a:extLst>
            <a:ext uri="{FF2B5EF4-FFF2-40B4-BE49-F238E27FC236}">
              <a16:creationId xmlns:a16="http://schemas.microsoft.com/office/drawing/2014/main" id="{C20C04DA-DC0A-480B-A7BF-98DCE4504BC8}"/>
            </a:ext>
          </a:extLst>
        </xdr:cNvPr>
        <xdr:cNvSpPr txBox="1"/>
      </xdr:nvSpPr>
      <xdr:spPr>
        <a:xfrm>
          <a:off x="11557635" y="959491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1019175</xdr:colOff>
      <xdr:row>513</xdr:row>
      <xdr:rowOff>142875</xdr:rowOff>
    </xdr:from>
    <xdr:ext cx="184731" cy="264560"/>
    <xdr:sp macro="" textlink="">
      <xdr:nvSpPr>
        <xdr:cNvPr id="92" name="ZoneTexte 21">
          <a:extLst>
            <a:ext uri="{FF2B5EF4-FFF2-40B4-BE49-F238E27FC236}">
              <a16:creationId xmlns:a16="http://schemas.microsoft.com/office/drawing/2014/main" id="{6841026F-D945-445D-88F8-ADF024B9501A}"/>
            </a:ext>
          </a:extLst>
        </xdr:cNvPr>
        <xdr:cNvSpPr txBox="1"/>
      </xdr:nvSpPr>
      <xdr:spPr>
        <a:xfrm>
          <a:off x="11557635" y="959491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wsDr>
</file>

<file path=xl/persons/person.xml><?xml version="1.0" encoding="utf-8"?>
<personList xmlns="http://schemas.microsoft.com/office/spreadsheetml/2018/threadedcomments" xmlns:x="http://schemas.openxmlformats.org/spreadsheetml/2006/main">
  <person displayName="Youssef El Bertali" id="{2C0C59AB-87C1-4FDB-9AF2-6B135B504B70}" userId="S::youssef.elbertali@fedas.lu::d7ef4f5a-71ba-49c3-9655-63179a266710"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FC4AF31-CC19-4C3F-A55D-784D47940812}" name="Table1" displayName="Table1" ref="D3:E7" totalsRowShown="0" headerRowDxfId="117" dataDxfId="116">
  <autoFilter ref="D3:E7" xr:uid="{EFC4AF31-CC19-4C3F-A55D-784D47940812}"/>
  <tableColumns count="2">
    <tableColumn id="1" xr3:uid="{07641480-93E2-4901-AB80-35573796766B}" name="Libellé" dataDxfId="115"/>
    <tableColumn id="2" xr3:uid="{81B256F2-8EF2-44F4-8D78-C0C25ED6C641}" name="Taux" dataDxfId="114"/>
  </tableColumns>
  <tableStyleInfo name="TableStyleDark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C879271-866B-4507-9C75-DACE7EB26130}" name="Table2" displayName="Table2" ref="G3:H4" totalsRowShown="0" headerRowDxfId="113" dataDxfId="112">
  <autoFilter ref="G3:H4" xr:uid="{7C879271-866B-4507-9C75-DACE7EB26130}"/>
  <tableColumns count="2">
    <tableColumn id="1" xr3:uid="{1CD40872-EEA8-488E-97D8-C33265ACA235}" name="Libellé" dataDxfId="111"/>
    <tableColumn id="2" xr3:uid="{D7FAB668-8BE0-47E8-BE19-C53F1A41FBB2}" name="Taux" dataDxfId="110" dataCellStyle="Percent"/>
  </tableColumns>
  <tableStyleInfo name="TableStyleDark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0ED22F8-DD9E-469D-BFF2-78FA8DDEFF0E}" name="Table3" displayName="Table3" ref="J3:M8" totalsRowShown="0" headerRowDxfId="109" dataDxfId="108">
  <autoFilter ref="J3:M8" xr:uid="{C0ED22F8-DD9E-469D-BFF2-78FA8DDEFF0E}"/>
  <tableColumns count="4">
    <tableColumn id="1" xr3:uid="{71AADD53-5FC5-4A8C-A12C-E77E10B88E4D}" name="Libellé" dataDxfId="107"/>
    <tableColumn id="2" xr3:uid="{F9A3B10A-2DFA-4790-AE75-4727D64E8C86}" name="Coeff" dataDxfId="106"/>
    <tableColumn id="3" xr3:uid="{0D38E30B-3E22-4BF1-B971-0B5DBCE4C9FF}" name="Accident au travail" dataDxfId="105">
      <calculatedColumnFormula array="1">K4*Table2[Taux]</calculatedColumnFormula>
    </tableColumn>
    <tableColumn id="4" xr3:uid="{6B52BC41-F17A-4686-BCD8-FF92A2C7788F}" name="Mutualité" dataDxfId="104"/>
  </tableColumns>
  <tableStyleInfo name="TableStyleDark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2F365E0-42F8-4223-A5EE-97201DC82271}" name="Table4" displayName="Table4" ref="O3:P29" totalsRowShown="0" headerRowDxfId="103" dataDxfId="102">
  <autoFilter ref="O3:P29" xr:uid="{82F365E0-42F8-4223-A5EE-97201DC82271}"/>
  <tableColumns count="2">
    <tableColumn id="1" xr3:uid="{5316C4C0-2674-42A9-8DC0-E03A1EBFE43C}" name="Carrière" dataDxfId="101"/>
    <tableColumn id="2" xr3:uid="{A7C54B68-80C0-4760-B9C7-97BBB982BEE9}" name="Equivalent carrière" dataDxfId="100"/>
  </tableColumns>
  <tableStyleInfo name="TableStyleDark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F4A8125-244C-4E27-B56A-B6CC04F5D4F9}" name="Table5" displayName="Table5" ref="V3:V7" totalsRowShown="0" headerRowDxfId="99" dataDxfId="98">
  <autoFilter ref="V3:V7" xr:uid="{FF4A8125-244C-4E27-B56A-B6CC04F5D4F9}"/>
  <tableColumns count="1">
    <tableColumn id="1" xr3:uid="{DCE2BE60-E0F3-41E3-A201-F9C06CC61DE9}" name="Affectation" dataDxfId="97"/>
  </tableColumns>
  <tableStyleInfo name="TableStyleDark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E5ACE7C-78B7-4C1E-A786-40DF2945FC9C}" name="Table6" displayName="Table6" ref="Z3:AF18" totalsRowShown="0" headerRowDxfId="96" dataDxfId="95">
  <autoFilter ref="Z3:AF18" xr:uid="{AE5ACE7C-78B7-4C1E-A786-40DF2945FC9C}"/>
  <tableColumns count="7">
    <tableColumn id="1" xr3:uid="{A865027F-830B-4FA1-8DE1-2E884396B1C2}" name="Activité" dataDxfId="94"/>
    <tableColumn id="5" xr3:uid="{E7BB6E01-E00D-4AFA-A40F-7BC0F7773C2C}" name="Equivalent matrice" dataDxfId="93"/>
    <tableColumn id="6" xr3:uid="{54F9758E-CFD6-4C56-9BD4-4D2396911628}" name="Descriptif" dataDxfId="92"/>
    <tableColumn id="2" xr3:uid="{9C5E4520-C035-4AFD-AC28-7A7B6F07FE00}" name="Service" dataDxfId="91"/>
    <tableColumn id="3" xr3:uid="{CBC63B31-85C0-4094-A52C-19071867A24B}" name="Efficience min" dataDxfId="90"/>
    <tableColumn id="4" xr3:uid="{EA89BBE6-6D96-4F84-B891-8AAE6385254C}" name="Efficience max" dataDxfId="89"/>
    <tableColumn id="7" xr3:uid="{764EEBAA-CB28-4237-AA2C-69F274446773}" name="Normes agrément" dataDxfId="88"/>
  </tableColumns>
  <tableStyleInfo name="TableStyleDark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E50155C-B6E3-4BCE-934E-B752E308A548}" name="Table7" displayName="Table7" ref="AK3:AM29" totalsRowShown="0" headerRowDxfId="87" dataDxfId="86">
  <autoFilter ref="AK3:AM29" xr:uid="{3E50155C-B6E3-4BCE-934E-B752E308A548}"/>
  <tableColumns count="3">
    <tableColumn id="1" xr3:uid="{7153D4E7-EA3B-4605-9E95-DA812B826101}" name="Niveau qualification" dataDxfId="85"/>
    <tableColumn id="2" xr3:uid="{0CA4D9AE-4CD6-4AFF-9911-2B4655634E91}" name="Carrière" dataDxfId="84"/>
    <tableColumn id="3" xr3:uid="{EDB53FBF-9C7D-42FE-850D-0C0C928B2E9F}" name="Niveau qualification ministère" dataDxfId="83"/>
  </tableColumns>
  <tableStyleInfo name="TableStyleDark8"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E45D88B-1602-43A3-A1DB-4B59DB7BF369}" name="Table8" displayName="Table8" ref="X3:X5" totalsRowShown="0" headerRowDxfId="82">
  <autoFilter ref="X3:X5" xr:uid="{2E45D88B-1602-43A3-A1DB-4B59DB7BF369}"/>
  <tableColumns count="1">
    <tableColumn id="1" xr3:uid="{FC30D65F-7AF6-4182-8496-66C3EB225A0F}" name="Service"/>
  </tableColumns>
  <tableStyleInfo name="TableStyleDark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947802FF-CBBB-4FA5-93AB-D1FF6FCB6861}" name="Table10" displayName="Table10" ref="R3:R5" totalsRowShown="0" headerRowDxfId="81" dataDxfId="80">
  <autoFilter ref="R3:R5" xr:uid="{947802FF-CBBB-4FA5-93AB-D1FF6FCB6861}"/>
  <tableColumns count="1">
    <tableColumn id="1" xr3:uid="{4230F937-018F-4C2D-A63D-5C59AB9984CE}" name="Type de personnel" dataDxfId="79"/>
  </tableColumns>
  <tableStyleInfo name="TableStyleMedium8"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65B893C-EAB9-4ED0-8D5E-EE9E8D6FE8B0}" name="Table1013" displayName="Table1013" ref="T3:T7" totalsRowShown="0" headerRowDxfId="78" dataDxfId="77">
  <autoFilter ref="T3:T7" xr:uid="{C65B893C-EAB9-4ED0-8D5E-EE9E8D6FE8B0}"/>
  <tableColumns count="1">
    <tableColumn id="1" xr3:uid="{68B30786-E6D0-4CD7-98DA-FB0E158AFFB5}" name="Type de personnel bis" dataDxfId="76"/>
  </tableColumns>
  <tableStyleInfo name="TableStyleMedium8"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D968F538-0318-4209-AA16-49E42034B3B9}" name="Table11" displayName="Table11" ref="AO3:AS9" totalsRowShown="0" headerRowDxfId="75" dataDxfId="74">
  <autoFilter ref="AO3:AS9" xr:uid="{D968F538-0318-4209-AA16-49E42034B3B9}"/>
  <tableColumns count="5">
    <tableColumn id="1" xr3:uid="{6AA3FB13-EE56-4D99-86ED-A74C42EED7F1}" name="Activité"/>
    <tableColumn id="2" xr3:uid="{42DF0F46-BDCF-41D4-AB63-E3C2411ED211}" name="Bachelor et plus (minimum)" dataDxfId="73"/>
    <tableColumn id="4" xr3:uid="{791166C7-3CEB-4C56-97EC-279EA3D0A98A}" name="Auxiliaire de vie et ASF (maximum)" dataDxfId="72"/>
    <tableColumn id="5" xr3:uid="{5A844566-DB14-4B76-8843-59F2CC08A63F}" name="Autres qualifications (maximum)" dataDxfId="71"/>
    <tableColumn id="6" xr3:uid="{EBE56B7A-C2CC-4C43-B093-D7B6E3DF8153}" name="Baccalauréat" dataDxfId="70">
      <calculatedColumnFormula>1-Table11[[#This Row],[Bachelor et plus (minimum)]]-Table11[[#This Row],[Auxiliaire de vie et ASF (maximum)]]-Table11[[#This Row],[Autres qualifications (maximum)]]</calculatedColumnFormula>
    </tableColumn>
  </tableColumns>
  <tableStyleInfo name="TableStyleMedium8"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7408146-4D37-46AE-935D-0E8A00F84FF2}" name="Table9" displayName="Table9" ref="A10:D14" totalsRowShown="0" headerRowDxfId="69" dataDxfId="68">
  <autoFilter ref="A10:D14" xr:uid="{B7408146-4D37-46AE-935D-0E8A00F84FF2}"/>
  <tableColumns count="4">
    <tableColumn id="1" xr3:uid="{6E7497D5-FA33-4B80-A846-A5A01AA7D3C9}" name="Nom" dataDxfId="67"/>
    <tableColumn id="2" xr3:uid="{4241800D-1231-4B98-BAA5-3AAE2ABB7048}" name="Prénom" dataDxfId="66"/>
    <tableColumn id="3" xr3:uid="{580EB0FD-C849-4E60-B0F1-7CFF5A1A7B7C}" name="Téléphone" dataDxfId="65"/>
    <tableColumn id="4" xr3:uid="{F03E3E19-C820-4D0D-A210-6C292A6EC69C}" name="Mail" dataDxfId="64"/>
  </tableColumns>
  <tableStyleInfo name="TableStyleMedium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F1AA9434-F801-465E-BC59-48E5FD94C5F8}" name="RDP_Effectif" displayName="RDP_Effectif" ref="A3:S4" totalsRowShown="0" headerRowDxfId="63" dataDxfId="61" headerRowBorderDxfId="62" tableBorderDxfId="60" headerRowCellStyle="Excel Built-in Normal" dataCellStyle="Excel Built-in Comma">
  <autoFilter ref="A3:S4" xr:uid="{F1AA9434-F801-465E-BC59-48E5FD94C5F8}"/>
  <tableColumns count="19">
    <tableColumn id="1" xr3:uid="{52209C5D-DEA2-413C-B06C-51C62ED30F52}" name="Prestation" dataDxfId="59" dataCellStyle="Excel Built-in Normal"/>
    <tableColumn id="19" xr3:uid="{9EAD2B89-21CD-41FB-9535-BD5346D50F62}" name="Identifant" dataDxfId="58" dataCellStyle="Excel Built-in Normal"/>
    <tableColumn id="2" xr3:uid="{D09B8AD4-CFFC-47DD-B13C-FB248BA4A8F8}" name="Type de personnel" dataDxfId="57" dataCellStyle="Excel Built-in Normal"/>
    <tableColumn id="3" xr3:uid="{76E75606-E6BD-475C-A975-F8F90E304685}" name="Affectation" dataDxfId="56" dataCellStyle="Excel Built-in Normal"/>
    <tableColumn id="4" xr3:uid="{53FBEF3A-A058-49D1-ADF0-BE9360F29876}" name="Carrière" dataDxfId="55" dataCellStyle="Excel Built-in Normal"/>
    <tableColumn id="5" xr3:uid="{E04A4E29-173B-46D2-BD0B-D70BA7AF05E7}" name="ETP" dataDxfId="54" dataCellStyle="Excel Built-in Comma"/>
    <tableColumn id="6" xr3:uid="{377721AD-D828-4EAF-A883-4AECC8843512}" name="Ancienneté en nb d'années (au 31/12 ou date de sortie pour personnel sortant)" dataDxfId="53" dataCellStyle="Excel Built-in Comma"/>
    <tableColumn id="7" xr3:uid="{F1E2D089-F1EF-4491-90A6-27D16F5DABAF}" name="Heures de maladie de courte durée (personnel d'encadrement uniquement)" dataDxfId="52" dataCellStyle="Excel Built-in Comma"/>
    <tableColumn id="8" xr3:uid="{0134A5BC-FDBD-4E09-8F2E-1DC7B8C6E74D}" name="ETP après déduction des h de maladie" dataDxfId="51" dataCellStyle="Excel Built-in Comma">
      <calculatedColumnFormula>RDP_Effectif[[#This Row],[ETP]]-RDP_Effectif[[#This Row],[Heures de maladie de courte durée (personnel d''encadrement uniquement)]]/Data!$B$6</calculatedColumnFormula>
    </tableColumn>
    <tableColumn id="9" xr3:uid="{9CE35159-37CF-4DE5-A89F-1CABC04F8C58}" name="Salaire pour l'année de recensement (Charge brute totale + part patronale, y compris 13ème mois et prime unique)" dataDxfId="50" dataCellStyle="Excel Built-in Comma"/>
    <tableColumn id="10" xr3:uid="{DB42051C-3353-4BDC-8D5B-8F5129DD059B}" name="Salaire brut estimé sur une année hors primes et suppléments" dataDxfId="49" dataCellStyle="Excel Built-in Comma">
      <calculatedColumnFormula array="1">IF(OR(RDP_Effectif[[#This Row],[Carrière]]="",RDP_Effectif[[#This Row],[Ancienneté en nb d''années (au 31/12 ou date de sortie pour personnel sortant)]]=""),"",
(
(
(
SUM(('Carrières et points'!$A$21:$AA$60)*('Carrières et points'!$A$20:$AA$20=$E4)*('Carrières et points'!$A$21:$A$60=$G4))*'Carrières et points'!$C$7*'Carrières et points'!$C$9
)
+
(
SUM(('Carrières et points'!$A$21:$AA$60)*('Carrières et points'!$A$20:$AA$20=$E4)*('Carrières et points'!$A$21:$A$60=$G4))*'Carrières et points'!$C$13*'Carrières et points'!$C$15
)
+
(
SUM(('Carrières et points'!$A$21:$AA$60)*('Carrières et points'!$A$20:$AA$20=$E4)*('Carrières et points'!$A$21:$A$60=$G4))*'Carrières et points'!$I$7*'Carrières et points'!$I$9
)
+
(
SUM(('Carrières et points'!$A$21:$AA$60)*('Carrières et points'!$A$20:$AA$20=$E4)*('Carrières et points'!$A$21:$A$60=$G4))*'Carrières et points'!$I$13*'Carrières et points'!$I$15
)
)
*(1+'F0 - Générales'!$B$19)
+
(
(
SUM(('Carrières et points'!$A$21:$AA$60)*('Carrières et points'!$A$20:$AA$20=$E4)*('Carrières et points'!$A$21:$A$60=$G4))*'Carrières et points'!$C$7*'Carrières et points'!$C$9
)
+
(
SUM(('Carrières et points'!$A$21:$AA$60)*('Carrières et points'!$A$20:$AA$20=$E4)*('Carrières et points'!$A$21:$A$60=$G4))*'Carrières et points'!$C$13*'Carrières et points'!$C$15
)
+
(
SUM(('Carrières et points'!$A$21:$AA$60)*('Carrières et points'!$A$20:$AA$20=$E4)*('Carrières et points'!$A$21:$A$60=$G4))*'Carrières et points'!$I$7*'Carrières et points'!$I$9
)
+
(
SUM(('Carrières et points'!$A$21:$AA$60)*('Carrières et points'!$A$20:$AA$20=$E4)*('Carrières et points'!$A$21:$A$60=$G4))*'Carrières et points'!$I$13*'Carrières et points'!$I$15
)
)
/12*(1+'F0 - Générales'!$B$20)
)
*RDP_Effectif[[#This Row],[ETP]])</calculatedColumnFormula>
    </tableColumn>
    <tableColumn id="11" xr3:uid="{4DF6A8E6-05F1-4A43-9DF2-15372A788338}" name="Contrôle (95 - 105%) salaire réel/théorique hors prime et supplément" dataDxfId="48" dataCellStyle="Excel Built-in Comma">
      <calculatedColumnFormula>IF(OR(RDP_Effectif[[#This Row],[Salaire pour l''année de recensement (Charge brute totale + part patronale, y compris 13ème mois et prime unique)]]="",RDP_Effectif[[#This Row],[Salaire brut estimé sur une année hors primes et suppléments]]=""),"",IF(OR(RDP_Effectif[[#This Row],[Salaire pour l''année de recensement (Charge brute totale + part patronale, y compris 13ème mois et prime unique)]]&gt;1.05*RDP_Effectif[[#This Row],[Salaire brut estimé sur une année hors primes et suppléments]],RDP_Effectif[[#This Row],[Salaire pour l''année de recensement (Charge brute totale + part patronale, y compris 13ème mois et prime unique)]]&lt;0.95*RDP_Effectif[[#This Row],[Salaire brut estimé sur une année hors primes et suppléments]]),"À justifier","Ok"))</calculatedColumnFormula>
    </tableColumn>
    <tableColumn id="12" xr3:uid="{0B5ADCD9-2193-4050-9F6D-176F67E0271D}" name="Justification le cas échéant (si écart entre salaire réel et salaire théorique)" dataDxfId="47" dataCellStyle="Excel Built-in Comma"/>
    <tableColumn id="13" xr3:uid="{1724E618-538D-438C-85A1-5FBD7FA4C69E}" name="Primes et suppléments pour l'année de recensement (et part patronale y liés)" dataDxfId="46" dataCellStyle="Excel Built-in Comma"/>
    <tableColumn id="14" xr3:uid="{B8646C9E-48F3-4E0D-A54C-42BFFD1AC85B}" name="Coût salaire annuel avant remboursements" dataDxfId="45" dataCellStyle="Excel Built-in Comma">
      <calculatedColumnFormula>IF(RDP_Effectif[[#This Row],[Salaire pour l''année de recensement (Charge brute totale + part patronale, y compris 13ème mois et prime unique)]]="","",RDP_Effectif[[#This Row],[Salaire pour l''année de recensement (Charge brute totale + part patronale, y compris 13ème mois et prime unique)]]+RDP_Effectif[[#This Row],[Primes et suppléments pour l''année de recensement (et part patronale y liés)]])</calculatedColumnFormula>
    </tableColumn>
    <tableColumn id="15" xr3:uid="{A9800E89-C649-4A03-ACE0-4831D0802651}" name="Remboursement mutualité_x000a_" dataDxfId="44" dataCellStyle="Excel Built-in Comma"/>
    <tableColumn id="16" xr3:uid="{B6D1AE05-DAAB-449F-A69F-E948798FE8FE}" name="Indemnités payées par  organismes tiers pour congés spéciaux (c.politiques, sportifs…)" dataDxfId="43" dataCellStyle="Excel Built-in Comma"/>
    <tableColumn id="17" xr3:uid="{82B7602D-CB6D-4364-B44C-6EFD664BF5AA}" name="Autres remboursements_x000a_(p.ex. ADEM)" dataDxfId="42" dataCellStyle="Excel Built-in Comma"/>
    <tableColumn id="18" xr3:uid="{6D7B153C-591F-40E5-8631-E68E6CC3CD42}" name="Coût salaire annuel" dataDxfId="41" dataCellStyle="Excel Built-in Comma">
      <calculatedColumnFormula>IF(RDP_Effectif[[#This Row],[Coût salaire annuel avant remboursements]]="","",RDP_Effectif[[#This Row],[Coût salaire annuel avant remboursements]]-SUM(RDP_Effectif[[#This Row],[Remboursement mutualité
]:[Autres remboursements
(p.ex. ADEM)]]))</calculatedColumnFormula>
    </tableColumn>
  </tableColumns>
  <tableStyleInfo name="TableStyleMedium6"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E422150-C4AF-49B1-BD02-8C3173678FFA}" name="RDP_Spécifique" displayName="RDP_Spécifique" ref="A3:K4" totalsRowShown="0" headerRowDxfId="40" dataDxfId="38" headerRowBorderDxfId="39" tableBorderDxfId="37" headerRowCellStyle="Excel Built-in Normal" dataCellStyle="Excel Built-in Comma">
  <autoFilter ref="A3:K4" xr:uid="{0E422150-C4AF-49B1-BD02-8C3173678FFA}"/>
  <tableColumns count="11">
    <tableColumn id="1" xr3:uid="{B465784C-5F61-458D-90FD-0B4B9ACFC94A}" name="Prestation" dataDxfId="36" dataCellStyle="Excel Built-in Normal"/>
    <tableColumn id="11" xr3:uid="{C582B287-87A4-491B-A309-C60156A85686}" name="Identifiant" dataDxfId="35" dataCellStyle="Excel Built-in Normal"/>
    <tableColumn id="2" xr3:uid="{5CEFDD46-1DAC-443A-B75D-C77908BF635C}" name="Type de personnel" dataDxfId="34" dataCellStyle="Excel Built-in Normal"/>
    <tableColumn id="3" xr3:uid="{F48DF933-39B9-419D-B3DA-F5D2D0F5CA6A}" name="ETP dédié à la fonction" dataDxfId="33" dataCellStyle="Excel Built-in Comma"/>
    <tableColumn id="4" xr3:uid="{C88FD404-C4CE-4DA8-880D-484FD419A0CF}" name="Salaire pour l'année de recensement (Charge brute totale + part patronale, y compris 13ème mois et prime unique)" dataDxfId="32" dataCellStyle="Excel Built-in Comma"/>
    <tableColumn id="5" xr3:uid="{BB138EDD-4512-4F2D-9B80-1E1708094B7D}" name="Salaire pour l'année de recensement (primes, suppléments et part patronale y liés)" dataDxfId="31" dataCellStyle="Excel Built-in Comma"/>
    <tableColumn id="6" xr3:uid="{2B64355D-64B8-4E7A-9824-9FECBD7ED4FA}" name="Coût salaire annuel avant remboursements" dataDxfId="30" dataCellStyle="Excel Built-in Comma">
      <calculatedColumnFormula>IF(RDP_Spécifique[[#This Row],[Salaire pour l''année de recensement (Charge brute totale + part patronale, y compris 13ème mois et prime unique)]]="","",RDP_Spécifique[[#This Row],[Salaire pour l''année de recensement (Charge brute totale + part patronale, y compris 13ème mois et prime unique)]]+RDP_Spécifique[[#This Row],[Salaire pour l''année de recensement (primes, suppléments et part patronale y liés)]])</calculatedColumnFormula>
    </tableColumn>
    <tableColumn id="7" xr3:uid="{B0D5DBBD-E55D-43D6-A4AC-5933454B5DE5}" name="Remboursement mutualité_x000a_" dataDxfId="29" dataCellStyle="Excel Built-in Comma"/>
    <tableColumn id="8" xr3:uid="{903FA629-C4B8-4A1F-ACF3-09CC38F2F288}" name="Indemnités payées par  organismes tiers pour congés spéciaux (c.politiques, sportifs…)" dataDxfId="28" dataCellStyle="Excel Built-in Comma"/>
    <tableColumn id="9" xr3:uid="{346C9F80-735F-4589-A204-CA5026FBA2F7}" name="Autres remboursements_x000a_(p.ex. ADEM)" dataDxfId="27" dataCellStyle="Excel Built-in Comma"/>
    <tableColumn id="10" xr3:uid="{9AEC000E-C601-414E-ABF4-2060B601B964}" name="Coût salaire annuel" dataDxfId="26" dataCellStyle="Excel Built-in Comma">
      <calculatedColumnFormula>IF(RDP_Spécifique[[#This Row],[Coût salaire annuel avant remboursements]]="","",RDP_Spécifique[[#This Row],[Coût salaire annuel avant remboursements]]-SUM(RDP_Spécifique[[#This Row],[Remboursement mutualité
]:[Autres remboursements
(p.ex. ADEM)]]))</calculatedColumnFormula>
    </tableColumn>
  </tableColumns>
  <tableStyleInfo name="TableStyleMedium6"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I3" dT="2024-05-07T06:46:32.98" personId="{2C0C59AB-87C1-4FDB-9AF2-6B135B504B70}" id="{F585663A-82AF-4251-A97B-29543BAA547E}">
    <text>Pour la liste en cascade</text>
  </threadedComment>
  <threadedComment ref="H4" dT="2024-05-21T06:44:14.73" personId="{2C0C59AB-87C1-4FDB-9AF2-6B135B504B70}" id="{330FAD51-C613-4F8F-944C-E77B66C1FDE1}">
    <text>Ce taux la ne bouge pas</text>
  </threadedComment>
  <threadedComment ref="B6" dT="2024-05-13T09:02:42.07" personId="{2C0C59AB-87C1-4FDB-9AF2-6B135B504B70}" id="{73B140F4-A317-4415-A11A-1315E2F5B9F8}">
    <text>Temps de travail payé (sans deduction congés, maladie…)</text>
  </threadedComment>
  <threadedComment ref="B10" dT="2024-05-17T10:12:33.84" personId="{2C0C59AB-87C1-4FDB-9AF2-6B135B504B70}" id="{F6E82217-C1E0-4BBD-BC91-C55DF6BFACA1}">
    <text>Accord entre ministère et gestionnaires</text>
  </threadedComment>
</ThreadedComments>
</file>

<file path=xl/threadedComments/threadedComment2.xml><?xml version="1.0" encoding="utf-8"?>
<ThreadedComments xmlns="http://schemas.microsoft.com/office/spreadsheetml/2018/threadedcomments" xmlns:x="http://schemas.openxmlformats.org/spreadsheetml/2006/main">
  <threadedComment ref="S4" dT="2024-05-16T06:55:28.65" personId="{2C0C59AB-87C1-4FDB-9AF2-6B135B504B70}" id="{F0615341-62DB-4EB3-91DF-2B393D687047}">
    <text>Si l'efficience du personnel d'encadrement est en dessus du minimum ou au dessus du maximum, alors on divise le resultat pondéré par le min ou le max et on le multiplie par l'efficience du personnel d'encadrement. Sinon on affiche le resultat pondéré</text>
  </threadedComment>
  <threadedComment ref="S11" dT="2024-05-07T13:20:44.55" personId="{2C0C59AB-87C1-4FDB-9AF2-6B135B504B70}" id="{C1286320-2589-483B-AFD1-50A3AEDD3F78}">
    <text>Si le 9.1 est à 0 alors on regarde si l'efficience global est inf à 62.5% ou sup à 82.5% et la on recalcule avec l'efficience global si c'est le cas. Sinon on prend la somme des diviseurs pondérés classiques.
Sil y a du 9.1 on fait la même chose mais avec les taux de 60 et 80%</text>
  </threadedComment>
</ThreadedComments>
</file>

<file path=xl/threadedComments/threadedComment3.xml><?xml version="1.0" encoding="utf-8"?>
<ThreadedComments xmlns="http://schemas.microsoft.com/office/spreadsheetml/2018/threadedcomments" xmlns:x="http://schemas.openxmlformats.org/spreadsheetml/2006/main">
  <threadedComment ref="A3" dT="2024-05-13T09:01:23.18" personId="{2C0C59AB-87C1-4FDB-9AF2-6B135B504B70}" id="{3C91D164-57AE-4D40-81B4-3B1289183577}">
    <text>Cette colonne existe suite à l'historique ou on avait toutes les infos sur un seul fichier</text>
  </threadedComment>
</ThreadedComments>
</file>

<file path=xl/threadedComments/threadedComment4.xml><?xml version="1.0" encoding="utf-8"?>
<ThreadedComments xmlns="http://schemas.microsoft.com/office/spreadsheetml/2018/threadedcomments" xmlns:x="http://schemas.openxmlformats.org/spreadsheetml/2006/main">
  <threadedComment ref="A3" dT="2024-05-13T09:01:23.18" personId="{2C0C59AB-87C1-4FDB-9AF2-6B135B504B70}" id="{F0074BFD-F05A-43C9-9FDF-56F6D058E752}">
    <text>Je ne comprends pas, nous sommes seulement sur le type de prestation selectionné non ? Donc pourquoi renseigner cette colonne</text>
  </threadedComment>
</ThreadedComments>
</file>

<file path=xl/threadedComments/threadedComment5.xml><?xml version="1.0" encoding="utf-8"?>
<ThreadedComments xmlns="http://schemas.microsoft.com/office/spreadsheetml/2018/threadedcomments" xmlns:x="http://schemas.openxmlformats.org/spreadsheetml/2006/main">
  <threadedComment ref="A9" dT="2024-05-24T06:50:00.34" personId="{2C0C59AB-87C1-4FDB-9AF2-6B135B504B70}" id="{11FCFEBA-3B26-40C1-88F1-1D479ED31AF2}">
    <text>Nb minimal d'agents d'encadrement peut etre diminués de 10% pendant 80 jours sur 1 an</text>
  </threadedComment>
  <threadedComment ref="A24" dT="2024-05-24T06:51:45.13" personId="{2C0C59AB-87C1-4FDB-9AF2-6B135B504B70}" id="{7796193C-4716-49CB-A71B-7A2400F2A7E5}">
    <text>Hors carrière administratives</text>
  </threadedComment>
  <threadedComment ref="A25" dT="2024-05-24T06:51:45.13" personId="{2C0C59AB-87C1-4FDB-9AF2-6B135B504B70}" id="{5922CDEA-1707-4E1D-B726-526D05B9DB61}">
    <text>Hors carrière administratives</text>
  </threadedComment>
  <threadedComment ref="A26" dT="2024-05-24T06:51:45.13" personId="{2C0C59AB-87C1-4FDB-9AF2-6B135B504B70}" id="{6FF9EEEA-DDC3-48CB-A71B-7E0325448746}">
    <text>Hors carrière administratives</text>
  </threadedComment>
  <threadedComment ref="A43" dT="2024-05-24T06:51:45.13" personId="{2C0C59AB-87C1-4FDB-9AF2-6B135B504B70}" id="{1295E7E4-8987-4E4F-AD79-081A12C2C2C7}">
    <text>Uniquement bachelor et +</text>
  </threadedComment>
  <threadedComment ref="G45" dT="2024-05-24T14:29:45.84" personId="{2C0C59AB-87C1-4FDB-9AF2-6B135B504B70}" id="{243E1FE8-89DD-45BC-A480-25D88F84F646}">
    <text>Diff =9.1</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comments" Target="../comments1.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 Type="http://schemas.openxmlformats.org/officeDocument/2006/relationships/vmlDrawing" Target="../drawings/vmlDrawing1.vml"/><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 Id="rId1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 Id="rId4" Type="http://schemas.microsoft.com/office/2017/10/relationships/threadedComment" Target="../threadedComments/threadedComment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vmlDrawing" Target="../drawings/vmlDrawing3.vml"/><Relationship Id="rId1" Type="http://schemas.openxmlformats.org/officeDocument/2006/relationships/printerSettings" Target="../printerSettings/printerSettings9.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vmlDrawing" Target="../drawings/vmlDrawing4.vml"/><Relationship Id="rId1" Type="http://schemas.openxmlformats.org/officeDocument/2006/relationships/printerSettings" Target="../printerSettings/printerSettings10.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microsoft.com/office/2017/10/relationships/threadedComment" Target="../threadedComments/threadedComment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15.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sheetPr>
  <dimension ref="A1:AC66"/>
  <sheetViews>
    <sheetView zoomScaleNormal="100" workbookViewId="0">
      <selection activeCell="D26" sqref="D26"/>
    </sheetView>
  </sheetViews>
  <sheetFormatPr defaultColWidth="11.5703125" defaultRowHeight="15" x14ac:dyDescent="0.25"/>
  <cols>
    <col min="1" max="1" width="13.85546875" customWidth="1"/>
    <col min="2" max="11" width="17.42578125" customWidth="1"/>
    <col min="29" max="29" width="13.85546875" bestFit="1" customWidth="1"/>
  </cols>
  <sheetData>
    <row r="1" spans="1:9" x14ac:dyDescent="0.25">
      <c r="A1" s="1" t="s">
        <v>88</v>
      </c>
    </row>
    <row r="2" spans="1:9" x14ac:dyDescent="0.25">
      <c r="A2" s="721" t="s">
        <v>204</v>
      </c>
      <c r="B2" s="721"/>
      <c r="C2" s="36">
        <v>272.22000000000003</v>
      </c>
    </row>
    <row r="3" spans="1:9" x14ac:dyDescent="0.25">
      <c r="A3" s="721" t="s">
        <v>89</v>
      </c>
      <c r="B3" s="721"/>
      <c r="C3" s="8">
        <v>2.4173300000000002</v>
      </c>
      <c r="D3" s="21"/>
      <c r="G3" s="70"/>
    </row>
    <row r="4" spans="1:9" x14ac:dyDescent="0.25">
      <c r="A4" s="34"/>
      <c r="B4" s="34"/>
      <c r="C4" s="21"/>
      <c r="D4" s="21"/>
    </row>
    <row r="5" spans="1:9" x14ac:dyDescent="0.25">
      <c r="A5" s="35" t="s">
        <v>671</v>
      </c>
      <c r="B5" s="34"/>
      <c r="C5" s="21"/>
      <c r="D5" s="21"/>
      <c r="G5" s="35" t="s">
        <v>670</v>
      </c>
      <c r="H5" s="34"/>
      <c r="I5" s="21"/>
    </row>
    <row r="6" spans="1:9" x14ac:dyDescent="0.25">
      <c r="A6" s="721" t="s">
        <v>203</v>
      </c>
      <c r="B6" s="721"/>
      <c r="C6" s="642">
        <v>944.43</v>
      </c>
      <c r="G6" s="721" t="s">
        <v>203</v>
      </c>
      <c r="H6" s="721"/>
      <c r="I6" s="642">
        <v>0</v>
      </c>
    </row>
    <row r="7" spans="1:9" x14ac:dyDescent="0.25">
      <c r="A7" s="721" t="s">
        <v>233</v>
      </c>
      <c r="B7" s="721"/>
      <c r="C7" s="8">
        <f>ROUND(C3*C6/100,5)</f>
        <v>22.829989999999999</v>
      </c>
      <c r="G7" s="721" t="s">
        <v>233</v>
      </c>
      <c r="H7" s="721"/>
      <c r="I7" s="8">
        <f>ROUND(C3*I6/100,5)</f>
        <v>0</v>
      </c>
    </row>
    <row r="8" spans="1:9" x14ac:dyDescent="0.25">
      <c r="A8" s="721" t="s">
        <v>202</v>
      </c>
      <c r="B8" s="721"/>
      <c r="C8" s="36">
        <f>ROUND($C$2*C6/100*5,2)</f>
        <v>12854.64</v>
      </c>
      <c r="G8" s="721" t="s">
        <v>202</v>
      </c>
      <c r="H8" s="721"/>
      <c r="I8" s="36">
        <f>ROUND($C$2*I6/100*5,2)</f>
        <v>0</v>
      </c>
    </row>
    <row r="9" spans="1:9" x14ac:dyDescent="0.25">
      <c r="A9" s="721" t="s">
        <v>222</v>
      </c>
      <c r="B9" s="721"/>
      <c r="C9" s="354">
        <v>12</v>
      </c>
      <c r="E9" s="91" t="s">
        <v>263</v>
      </c>
      <c r="G9" s="721" t="s">
        <v>222</v>
      </c>
      <c r="H9" s="721"/>
      <c r="I9" s="354">
        <v>0</v>
      </c>
    </row>
    <row r="10" spans="1:9" x14ac:dyDescent="0.25">
      <c r="A10" s="34"/>
      <c r="B10" s="34"/>
      <c r="C10" s="21"/>
      <c r="E10" s="90">
        <f>(C6*C9)/12+(C12*C15)/12+(I6*I9)/12+(I12*I15)/12</f>
        <v>944.43</v>
      </c>
      <c r="H10" s="22"/>
    </row>
    <row r="11" spans="1:9" x14ac:dyDescent="0.25">
      <c r="A11" s="35" t="s">
        <v>670</v>
      </c>
      <c r="B11" s="34"/>
      <c r="C11" s="21"/>
      <c r="G11" s="35" t="s">
        <v>670</v>
      </c>
      <c r="H11" s="34"/>
      <c r="I11" s="21"/>
    </row>
    <row r="12" spans="1:9" x14ac:dyDescent="0.25">
      <c r="A12" s="721" t="s">
        <v>203</v>
      </c>
      <c r="B12" s="721"/>
      <c r="C12" s="642">
        <v>0</v>
      </c>
      <c r="G12" s="721" t="s">
        <v>203</v>
      </c>
      <c r="H12" s="721"/>
      <c r="I12" s="642">
        <v>0</v>
      </c>
    </row>
    <row r="13" spans="1:9" x14ac:dyDescent="0.25">
      <c r="A13" s="721" t="s">
        <v>233</v>
      </c>
      <c r="B13" s="721"/>
      <c r="C13" s="8">
        <f>ROUND(C3*C12/100,5)</f>
        <v>0</v>
      </c>
      <c r="D13" s="21"/>
      <c r="G13" s="721" t="s">
        <v>233</v>
      </c>
      <c r="H13" s="721"/>
      <c r="I13" s="8">
        <f>ROUND(C3*I12/100,5)</f>
        <v>0</v>
      </c>
    </row>
    <row r="14" spans="1:9" x14ac:dyDescent="0.25">
      <c r="A14" s="721" t="s">
        <v>202</v>
      </c>
      <c r="B14" s="721"/>
      <c r="C14" s="36">
        <f>ROUND($C$2*C12*5/100,2)</f>
        <v>0</v>
      </c>
      <c r="D14" s="21"/>
      <c r="G14" s="721" t="s">
        <v>202</v>
      </c>
      <c r="H14" s="721"/>
      <c r="I14" s="36">
        <f>ROUND($C$2*I12/100*5,2)</f>
        <v>0</v>
      </c>
    </row>
    <row r="15" spans="1:9" x14ac:dyDescent="0.25">
      <c r="A15" s="721" t="s">
        <v>222</v>
      </c>
      <c r="B15" s="721"/>
      <c r="C15" s="354">
        <v>0</v>
      </c>
      <c r="D15" s="21"/>
      <c r="G15" s="721" t="s">
        <v>222</v>
      </c>
      <c r="H15" s="721"/>
      <c r="I15" s="354">
        <v>0</v>
      </c>
    </row>
    <row r="16" spans="1:9" x14ac:dyDescent="0.25">
      <c r="A16" s="34"/>
      <c r="B16" s="34"/>
      <c r="C16" s="21"/>
      <c r="D16" s="21"/>
    </row>
    <row r="17" spans="1:29" x14ac:dyDescent="0.25">
      <c r="A17" s="721" t="s">
        <v>240</v>
      </c>
      <c r="B17" s="721"/>
      <c r="C17" s="9">
        <v>0</v>
      </c>
      <c r="D17" s="23"/>
    </row>
    <row r="19" spans="1:29" x14ac:dyDescent="0.25">
      <c r="A19" s="424" t="s">
        <v>81</v>
      </c>
      <c r="B19" s="425" t="s">
        <v>82</v>
      </c>
      <c r="C19" s="425" t="s">
        <v>83</v>
      </c>
      <c r="D19" s="425" t="s">
        <v>83</v>
      </c>
      <c r="E19" s="425" t="s">
        <v>84</v>
      </c>
      <c r="F19" s="425" t="s">
        <v>84</v>
      </c>
      <c r="G19" s="425" t="s">
        <v>63</v>
      </c>
      <c r="H19" s="425" t="s">
        <v>85</v>
      </c>
      <c r="I19" s="425" t="s">
        <v>85</v>
      </c>
      <c r="J19" s="425" t="s">
        <v>86</v>
      </c>
      <c r="K19" s="425" t="s">
        <v>87</v>
      </c>
      <c r="L19" s="425" t="s">
        <v>71</v>
      </c>
      <c r="M19" s="425" t="s">
        <v>71</v>
      </c>
      <c r="N19" s="425" t="s">
        <v>71</v>
      </c>
      <c r="O19" s="425" t="s">
        <v>71</v>
      </c>
      <c r="P19" s="425" t="s">
        <v>256</v>
      </c>
      <c r="Q19" s="425" t="s">
        <v>257</v>
      </c>
      <c r="R19" s="425" t="s">
        <v>257</v>
      </c>
      <c r="S19" s="425" t="s">
        <v>257</v>
      </c>
      <c r="T19" s="425" t="s">
        <v>257</v>
      </c>
      <c r="U19" s="425" t="s">
        <v>257</v>
      </c>
      <c r="V19" s="425" t="s">
        <v>72</v>
      </c>
      <c r="W19" s="425" t="s">
        <v>72</v>
      </c>
      <c r="X19" s="425" t="s">
        <v>72</v>
      </c>
      <c r="Y19" s="425" t="s">
        <v>74</v>
      </c>
      <c r="Z19" s="425" t="s">
        <v>75</v>
      </c>
      <c r="AA19" s="425" t="s">
        <v>75</v>
      </c>
    </row>
    <row r="20" spans="1:29" x14ac:dyDescent="0.25">
      <c r="A20" s="424" t="s">
        <v>594</v>
      </c>
      <c r="B20" s="425" t="s">
        <v>71</v>
      </c>
      <c r="C20" s="425" t="s">
        <v>181</v>
      </c>
      <c r="D20" s="425" t="s">
        <v>182</v>
      </c>
      <c r="E20" s="425" t="s">
        <v>183</v>
      </c>
      <c r="F20" s="425" t="s">
        <v>184</v>
      </c>
      <c r="G20" s="425" t="s">
        <v>72</v>
      </c>
      <c r="H20" s="425" t="s">
        <v>73</v>
      </c>
      <c r="I20" s="425" t="s">
        <v>206</v>
      </c>
      <c r="J20" s="425" t="s">
        <v>74</v>
      </c>
      <c r="K20" s="425" t="s">
        <v>75</v>
      </c>
      <c r="L20" s="425" t="s">
        <v>68</v>
      </c>
      <c r="M20" s="425" t="s">
        <v>66</v>
      </c>
      <c r="N20" s="425" t="s">
        <v>58</v>
      </c>
      <c r="O20" s="425" t="s">
        <v>67</v>
      </c>
      <c r="P20" s="425" t="s">
        <v>65</v>
      </c>
      <c r="Q20" s="425" t="s">
        <v>64</v>
      </c>
      <c r="R20" s="425" t="s">
        <v>59</v>
      </c>
      <c r="S20" s="425" t="s">
        <v>160</v>
      </c>
      <c r="T20" s="425" t="s">
        <v>162</v>
      </c>
      <c r="U20" s="425" t="s">
        <v>54</v>
      </c>
      <c r="V20" s="425" t="s">
        <v>57</v>
      </c>
      <c r="W20" s="425" t="s">
        <v>56</v>
      </c>
      <c r="X20" s="425" t="s">
        <v>62</v>
      </c>
      <c r="Y20" s="425" t="s">
        <v>51</v>
      </c>
      <c r="Z20" s="425" t="s">
        <v>61</v>
      </c>
      <c r="AA20" s="425" t="s">
        <v>55</v>
      </c>
    </row>
    <row r="21" spans="1:29" x14ac:dyDescent="0.25">
      <c r="A21" s="6">
        <v>0</v>
      </c>
      <c r="B21" s="6">
        <v>123</v>
      </c>
      <c r="C21" s="6">
        <v>140</v>
      </c>
      <c r="D21" s="6">
        <v>140</v>
      </c>
      <c r="E21" s="6">
        <v>162</v>
      </c>
      <c r="F21" s="6">
        <v>162</v>
      </c>
      <c r="G21" s="6">
        <v>210</v>
      </c>
      <c r="H21" s="6">
        <v>237</v>
      </c>
      <c r="I21" s="6">
        <f>H21+15</f>
        <v>252</v>
      </c>
      <c r="J21" s="6">
        <v>321</v>
      </c>
      <c r="K21" s="6">
        <v>354</v>
      </c>
      <c r="L21" s="2">
        <v>117</v>
      </c>
      <c r="M21" s="2">
        <v>145</v>
      </c>
      <c r="N21" s="2">
        <v>151</v>
      </c>
      <c r="O21" s="2">
        <v>140</v>
      </c>
      <c r="P21" s="2">
        <v>159</v>
      </c>
      <c r="Q21" s="2">
        <v>167</v>
      </c>
      <c r="R21" s="2">
        <v>180</v>
      </c>
      <c r="S21" s="7">
        <v>157</v>
      </c>
      <c r="T21" s="7">
        <v>157</v>
      </c>
      <c r="U21" s="2">
        <v>157</v>
      </c>
      <c r="V21" s="2">
        <v>210</v>
      </c>
      <c r="W21" s="2">
        <v>222</v>
      </c>
      <c r="X21" s="2">
        <v>210</v>
      </c>
      <c r="Y21" s="2">
        <v>286</v>
      </c>
      <c r="Z21" s="2">
        <v>359</v>
      </c>
      <c r="AA21" s="2">
        <v>359</v>
      </c>
    </row>
    <row r="22" spans="1:29" x14ac:dyDescent="0.25">
      <c r="A22" s="6">
        <v>1</v>
      </c>
      <c r="B22" s="6">
        <v>123</v>
      </c>
      <c r="C22" s="6">
        <v>140</v>
      </c>
      <c r="D22" s="6">
        <v>140</v>
      </c>
      <c r="E22" s="6">
        <v>162</v>
      </c>
      <c r="F22" s="6">
        <v>162</v>
      </c>
      <c r="G22" s="6">
        <v>210</v>
      </c>
      <c r="H22" s="6">
        <v>237</v>
      </c>
      <c r="I22" s="6">
        <f t="shared" ref="I22:I60" si="0">H22+15</f>
        <v>252</v>
      </c>
      <c r="J22" s="6">
        <v>321</v>
      </c>
      <c r="K22" s="6">
        <v>354</v>
      </c>
      <c r="L22" s="2">
        <v>119</v>
      </c>
      <c r="M22" s="2">
        <v>148</v>
      </c>
      <c r="N22" s="2">
        <v>151</v>
      </c>
      <c r="O22" s="2">
        <v>140</v>
      </c>
      <c r="P22" s="2">
        <v>163</v>
      </c>
      <c r="Q22" s="2">
        <v>173</v>
      </c>
      <c r="R22" s="2">
        <v>185</v>
      </c>
      <c r="S22" s="7">
        <v>162</v>
      </c>
      <c r="T22" s="7">
        <v>162</v>
      </c>
      <c r="U22" s="2">
        <v>162</v>
      </c>
      <c r="V22" s="2">
        <v>215</v>
      </c>
      <c r="W22" s="2">
        <v>222</v>
      </c>
      <c r="X22" s="2">
        <v>215</v>
      </c>
      <c r="Y22" s="2">
        <v>297</v>
      </c>
      <c r="Z22" s="2">
        <v>367</v>
      </c>
      <c r="AA22" s="2">
        <v>367</v>
      </c>
    </row>
    <row r="23" spans="1:29" x14ac:dyDescent="0.25">
      <c r="A23" s="6">
        <v>2</v>
      </c>
      <c r="B23" s="6">
        <v>129</v>
      </c>
      <c r="C23" s="6">
        <v>147</v>
      </c>
      <c r="D23" s="6">
        <v>147</v>
      </c>
      <c r="E23" s="6">
        <v>171</v>
      </c>
      <c r="F23" s="6">
        <v>171</v>
      </c>
      <c r="G23" s="6">
        <v>221</v>
      </c>
      <c r="H23" s="6">
        <v>249</v>
      </c>
      <c r="I23" s="6">
        <f t="shared" si="0"/>
        <v>264</v>
      </c>
      <c r="J23" s="6">
        <v>338</v>
      </c>
      <c r="K23" s="6">
        <v>373</v>
      </c>
      <c r="L23" s="2">
        <v>122</v>
      </c>
      <c r="M23" s="2">
        <v>152</v>
      </c>
      <c r="N23" s="2">
        <v>159</v>
      </c>
      <c r="O23" s="2">
        <v>149</v>
      </c>
      <c r="P23" s="2">
        <v>168</v>
      </c>
      <c r="Q23" s="2">
        <v>178</v>
      </c>
      <c r="R23" s="2">
        <v>190</v>
      </c>
      <c r="S23" s="7">
        <v>166</v>
      </c>
      <c r="T23" s="7">
        <v>166</v>
      </c>
      <c r="U23" s="2">
        <v>167</v>
      </c>
      <c r="V23" s="2">
        <v>223</v>
      </c>
      <c r="W23" s="2">
        <v>226</v>
      </c>
      <c r="X23" s="2">
        <v>223</v>
      </c>
      <c r="Y23" s="2">
        <v>307</v>
      </c>
      <c r="Z23" s="2">
        <v>375</v>
      </c>
      <c r="AA23" s="2">
        <v>375</v>
      </c>
    </row>
    <row r="24" spans="1:29" x14ac:dyDescent="0.25">
      <c r="A24" s="6">
        <v>3</v>
      </c>
      <c r="B24" s="6">
        <v>131</v>
      </c>
      <c r="C24" s="6">
        <v>151</v>
      </c>
      <c r="D24" s="6">
        <v>151</v>
      </c>
      <c r="E24" s="6">
        <v>176</v>
      </c>
      <c r="F24" s="6">
        <v>176</v>
      </c>
      <c r="G24" s="6">
        <v>226</v>
      </c>
      <c r="H24" s="6">
        <v>255</v>
      </c>
      <c r="I24" s="6">
        <f t="shared" si="0"/>
        <v>270</v>
      </c>
      <c r="J24" s="6">
        <v>345</v>
      </c>
      <c r="K24" s="6">
        <v>380</v>
      </c>
      <c r="L24" s="2">
        <v>124</v>
      </c>
      <c r="M24" s="2">
        <v>156</v>
      </c>
      <c r="N24" s="2">
        <v>159</v>
      </c>
      <c r="O24" s="2">
        <v>149</v>
      </c>
      <c r="P24" s="2">
        <v>172</v>
      </c>
      <c r="Q24" s="2">
        <v>184</v>
      </c>
      <c r="R24" s="2">
        <v>195</v>
      </c>
      <c r="S24" s="7">
        <v>171</v>
      </c>
      <c r="T24" s="7">
        <v>171</v>
      </c>
      <c r="U24" s="2">
        <v>173</v>
      </c>
      <c r="V24" s="2">
        <v>229</v>
      </c>
      <c r="W24" s="2">
        <v>226</v>
      </c>
      <c r="X24" s="2">
        <v>229</v>
      </c>
      <c r="Y24" s="2">
        <v>318</v>
      </c>
      <c r="Z24" s="2">
        <v>383</v>
      </c>
      <c r="AA24" s="2">
        <v>383</v>
      </c>
      <c r="AC24" s="21"/>
    </row>
    <row r="25" spans="1:29" x14ac:dyDescent="0.25">
      <c r="A25" s="6">
        <v>4</v>
      </c>
      <c r="B25" s="6">
        <v>133</v>
      </c>
      <c r="C25" s="6">
        <v>154</v>
      </c>
      <c r="D25" s="6">
        <v>154</v>
      </c>
      <c r="E25" s="6">
        <v>181</v>
      </c>
      <c r="F25" s="6">
        <v>181</v>
      </c>
      <c r="G25" s="6">
        <v>232</v>
      </c>
      <c r="H25" s="6">
        <v>261</v>
      </c>
      <c r="I25" s="6">
        <f t="shared" si="0"/>
        <v>276</v>
      </c>
      <c r="J25" s="6">
        <v>351</v>
      </c>
      <c r="K25" s="6">
        <v>386</v>
      </c>
      <c r="L25" s="2">
        <v>127</v>
      </c>
      <c r="M25" s="2">
        <v>160</v>
      </c>
      <c r="N25" s="2">
        <v>167</v>
      </c>
      <c r="O25" s="2">
        <v>158</v>
      </c>
      <c r="P25" s="2">
        <v>178</v>
      </c>
      <c r="Q25" s="2">
        <v>189</v>
      </c>
      <c r="R25" s="2">
        <v>200</v>
      </c>
      <c r="S25" s="7">
        <v>176</v>
      </c>
      <c r="T25" s="7">
        <v>176</v>
      </c>
      <c r="U25" s="2">
        <v>178</v>
      </c>
      <c r="V25" s="2">
        <v>236</v>
      </c>
      <c r="W25" s="2">
        <v>230</v>
      </c>
      <c r="X25" s="2">
        <v>236</v>
      </c>
      <c r="Y25" s="2">
        <v>329</v>
      </c>
      <c r="Z25" s="2">
        <v>392</v>
      </c>
      <c r="AA25" s="2">
        <v>392</v>
      </c>
    </row>
    <row r="26" spans="1:29" x14ac:dyDescent="0.25">
      <c r="A26" s="6">
        <v>5</v>
      </c>
      <c r="B26" s="6">
        <v>135</v>
      </c>
      <c r="C26" s="6">
        <v>158</v>
      </c>
      <c r="D26" s="6">
        <v>158</v>
      </c>
      <c r="E26" s="6">
        <v>186</v>
      </c>
      <c r="F26" s="6">
        <v>186</v>
      </c>
      <c r="G26" s="6">
        <v>238</v>
      </c>
      <c r="H26" s="6">
        <v>267</v>
      </c>
      <c r="I26" s="6">
        <f t="shared" si="0"/>
        <v>282</v>
      </c>
      <c r="J26" s="6">
        <v>357</v>
      </c>
      <c r="K26" s="6">
        <v>392</v>
      </c>
      <c r="L26" s="2">
        <v>129</v>
      </c>
      <c r="M26" s="2">
        <v>164</v>
      </c>
      <c r="N26" s="2">
        <v>167</v>
      </c>
      <c r="O26" s="2">
        <v>158</v>
      </c>
      <c r="P26" s="2">
        <v>181</v>
      </c>
      <c r="Q26" s="2">
        <v>195</v>
      </c>
      <c r="R26" s="2">
        <v>205</v>
      </c>
      <c r="S26" s="7">
        <v>180</v>
      </c>
      <c r="T26" s="7">
        <v>180</v>
      </c>
      <c r="U26" s="2">
        <v>183</v>
      </c>
      <c r="V26" s="2">
        <v>242</v>
      </c>
      <c r="W26" s="2">
        <v>230</v>
      </c>
      <c r="X26" s="2">
        <v>242</v>
      </c>
      <c r="Y26" s="2">
        <v>339</v>
      </c>
      <c r="Z26" s="2">
        <v>400</v>
      </c>
      <c r="AA26" s="2">
        <v>400</v>
      </c>
      <c r="AC26" s="22"/>
    </row>
    <row r="27" spans="1:29" x14ac:dyDescent="0.25">
      <c r="A27" s="6">
        <v>6</v>
      </c>
      <c r="B27" s="6">
        <v>137</v>
      </c>
      <c r="C27" s="6">
        <v>161</v>
      </c>
      <c r="D27" s="6">
        <v>161</v>
      </c>
      <c r="E27" s="6">
        <v>192</v>
      </c>
      <c r="F27" s="6">
        <v>192</v>
      </c>
      <c r="G27" s="6">
        <v>244</v>
      </c>
      <c r="H27" s="6">
        <v>273</v>
      </c>
      <c r="I27" s="6">
        <f t="shared" si="0"/>
        <v>288</v>
      </c>
      <c r="J27" s="6">
        <v>363</v>
      </c>
      <c r="K27" s="6">
        <v>398</v>
      </c>
      <c r="L27" s="2">
        <v>131</v>
      </c>
      <c r="M27" s="2">
        <v>168</v>
      </c>
      <c r="N27" s="2">
        <v>167</v>
      </c>
      <c r="O27" s="2">
        <v>167</v>
      </c>
      <c r="P27" s="2">
        <v>187</v>
      </c>
      <c r="Q27" s="2">
        <v>200</v>
      </c>
      <c r="R27" s="2">
        <v>210</v>
      </c>
      <c r="S27" s="7">
        <v>185</v>
      </c>
      <c r="T27" s="7">
        <v>185</v>
      </c>
      <c r="U27" s="2">
        <v>188</v>
      </c>
      <c r="V27" s="2">
        <v>249</v>
      </c>
      <c r="W27" s="2">
        <v>230</v>
      </c>
      <c r="X27" s="2">
        <v>249</v>
      </c>
      <c r="Y27" s="2">
        <v>350</v>
      </c>
      <c r="Z27" s="2">
        <v>408</v>
      </c>
      <c r="AA27" s="2">
        <v>408</v>
      </c>
    </row>
    <row r="28" spans="1:29" x14ac:dyDescent="0.25">
      <c r="A28" s="6">
        <v>7</v>
      </c>
      <c r="B28" s="6">
        <v>140</v>
      </c>
      <c r="C28" s="6">
        <v>165</v>
      </c>
      <c r="D28" s="6">
        <v>165</v>
      </c>
      <c r="E28" s="6">
        <v>196</v>
      </c>
      <c r="F28" s="6">
        <v>196</v>
      </c>
      <c r="G28" s="6">
        <v>250</v>
      </c>
      <c r="H28" s="6">
        <v>279</v>
      </c>
      <c r="I28" s="6">
        <f t="shared" si="0"/>
        <v>294</v>
      </c>
      <c r="J28" s="6">
        <v>370</v>
      </c>
      <c r="K28" s="6">
        <v>405</v>
      </c>
      <c r="L28" s="2">
        <v>134</v>
      </c>
      <c r="M28" s="2">
        <v>172</v>
      </c>
      <c r="N28" s="2"/>
      <c r="O28" s="2">
        <v>167</v>
      </c>
      <c r="P28" s="2">
        <v>190</v>
      </c>
      <c r="Q28" s="2">
        <v>206</v>
      </c>
      <c r="R28" s="2">
        <v>215</v>
      </c>
      <c r="S28" s="7">
        <v>190</v>
      </c>
      <c r="T28" s="7">
        <v>190</v>
      </c>
      <c r="U28" s="2">
        <v>194</v>
      </c>
      <c r="V28" s="2">
        <v>256</v>
      </c>
      <c r="W28" s="2"/>
      <c r="X28" s="2">
        <v>256</v>
      </c>
      <c r="Y28" s="2">
        <v>360</v>
      </c>
      <c r="Z28" s="2">
        <v>449</v>
      </c>
      <c r="AA28" s="2">
        <v>449</v>
      </c>
    </row>
    <row r="29" spans="1:29" x14ac:dyDescent="0.25">
      <c r="A29" s="6">
        <v>8</v>
      </c>
      <c r="B29" s="6">
        <v>143</v>
      </c>
      <c r="C29" s="6">
        <v>168</v>
      </c>
      <c r="D29" s="6">
        <v>168</v>
      </c>
      <c r="E29" s="6">
        <v>201</v>
      </c>
      <c r="F29" s="6">
        <v>201</v>
      </c>
      <c r="G29" s="6">
        <v>256</v>
      </c>
      <c r="H29" s="6">
        <v>285</v>
      </c>
      <c r="I29" s="6">
        <f t="shared" si="0"/>
        <v>300</v>
      </c>
      <c r="J29" s="6">
        <v>376</v>
      </c>
      <c r="K29" s="6">
        <v>411</v>
      </c>
      <c r="L29" s="2">
        <v>136</v>
      </c>
      <c r="M29" s="2">
        <v>176</v>
      </c>
      <c r="N29" s="2"/>
      <c r="O29" s="2">
        <v>176</v>
      </c>
      <c r="P29" s="2">
        <v>196</v>
      </c>
      <c r="Q29" s="2">
        <v>211</v>
      </c>
      <c r="R29" s="2">
        <v>221</v>
      </c>
      <c r="S29" s="7">
        <v>194</v>
      </c>
      <c r="T29" s="7">
        <v>194</v>
      </c>
      <c r="U29" s="2">
        <v>199</v>
      </c>
      <c r="V29" s="2">
        <v>262</v>
      </c>
      <c r="W29" s="2"/>
      <c r="X29" s="2">
        <v>262</v>
      </c>
      <c r="Y29" s="2">
        <v>371</v>
      </c>
      <c r="Z29" s="2">
        <v>458</v>
      </c>
      <c r="AA29" s="2">
        <v>458</v>
      </c>
    </row>
    <row r="30" spans="1:29" x14ac:dyDescent="0.25">
      <c r="A30" s="6">
        <v>9</v>
      </c>
      <c r="B30" s="6">
        <v>145</v>
      </c>
      <c r="C30" s="6">
        <v>172</v>
      </c>
      <c r="D30" s="6">
        <v>172</v>
      </c>
      <c r="E30" s="6">
        <v>206</v>
      </c>
      <c r="F30" s="6">
        <v>206</v>
      </c>
      <c r="G30" s="6">
        <v>262</v>
      </c>
      <c r="H30" s="6">
        <v>292</v>
      </c>
      <c r="I30" s="6">
        <f t="shared" si="0"/>
        <v>307</v>
      </c>
      <c r="J30" s="6">
        <v>382</v>
      </c>
      <c r="K30" s="6">
        <v>418</v>
      </c>
      <c r="L30" s="2">
        <v>139</v>
      </c>
      <c r="M30" s="2">
        <v>180</v>
      </c>
      <c r="N30" s="2"/>
      <c r="O30" s="2">
        <v>176</v>
      </c>
      <c r="P30" s="2">
        <v>201</v>
      </c>
      <c r="Q30" s="2">
        <v>217</v>
      </c>
      <c r="R30" s="2">
        <v>225</v>
      </c>
      <c r="S30" s="7">
        <v>199</v>
      </c>
      <c r="T30" s="7">
        <v>199</v>
      </c>
      <c r="U30" s="2">
        <v>204</v>
      </c>
      <c r="V30" s="2">
        <v>269</v>
      </c>
      <c r="W30" s="2"/>
      <c r="X30" s="2">
        <v>269</v>
      </c>
      <c r="Y30" s="2">
        <v>381</v>
      </c>
      <c r="Z30" s="2">
        <v>465</v>
      </c>
      <c r="AA30" s="2">
        <v>465</v>
      </c>
    </row>
    <row r="31" spans="1:29" x14ac:dyDescent="0.25">
      <c r="A31" s="6">
        <v>10</v>
      </c>
      <c r="B31" s="6">
        <v>147</v>
      </c>
      <c r="C31" s="6">
        <v>175</v>
      </c>
      <c r="D31" s="6">
        <v>175</v>
      </c>
      <c r="E31" s="6">
        <v>212</v>
      </c>
      <c r="F31" s="6">
        <v>212</v>
      </c>
      <c r="G31" s="6">
        <v>267</v>
      </c>
      <c r="H31" s="6">
        <v>299</v>
      </c>
      <c r="I31" s="6">
        <f t="shared" si="0"/>
        <v>314</v>
      </c>
      <c r="J31" s="6">
        <v>389</v>
      </c>
      <c r="K31" s="6">
        <v>424</v>
      </c>
      <c r="L31" s="2">
        <v>141</v>
      </c>
      <c r="M31" s="2">
        <v>184</v>
      </c>
      <c r="N31" s="2"/>
      <c r="O31" s="2">
        <v>185</v>
      </c>
      <c r="P31" s="2">
        <v>205</v>
      </c>
      <c r="Q31" s="2">
        <v>223</v>
      </c>
      <c r="R31" s="2">
        <v>230</v>
      </c>
      <c r="S31" s="7">
        <v>204</v>
      </c>
      <c r="T31" s="7">
        <v>204</v>
      </c>
      <c r="U31" s="2">
        <v>209</v>
      </c>
      <c r="V31" s="2">
        <v>275</v>
      </c>
      <c r="W31" s="2"/>
      <c r="X31" s="2">
        <v>275</v>
      </c>
      <c r="Y31" s="2">
        <v>392</v>
      </c>
      <c r="Z31" s="2">
        <v>473</v>
      </c>
      <c r="AA31" s="2">
        <v>473</v>
      </c>
    </row>
    <row r="32" spans="1:29" x14ac:dyDescent="0.25">
      <c r="A32" s="6">
        <v>11</v>
      </c>
      <c r="B32" s="6">
        <v>150</v>
      </c>
      <c r="C32" s="6">
        <v>178</v>
      </c>
      <c r="D32" s="6">
        <v>178</v>
      </c>
      <c r="E32" s="6">
        <v>216</v>
      </c>
      <c r="F32" s="6">
        <v>216</v>
      </c>
      <c r="G32" s="6">
        <v>273</v>
      </c>
      <c r="H32" s="6">
        <v>305</v>
      </c>
      <c r="I32" s="6">
        <f t="shared" si="0"/>
        <v>320</v>
      </c>
      <c r="J32" s="6">
        <v>395</v>
      </c>
      <c r="K32" s="6">
        <v>430</v>
      </c>
      <c r="L32" s="2">
        <v>144</v>
      </c>
      <c r="M32" s="2">
        <v>188</v>
      </c>
      <c r="N32" s="2"/>
      <c r="O32" s="2">
        <v>185</v>
      </c>
      <c r="P32" s="2">
        <v>210</v>
      </c>
      <c r="Q32" s="2">
        <v>228</v>
      </c>
      <c r="R32" s="2">
        <v>234</v>
      </c>
      <c r="S32" s="7">
        <v>208</v>
      </c>
      <c r="T32" s="7">
        <v>208</v>
      </c>
      <c r="U32" s="2">
        <v>215</v>
      </c>
      <c r="V32" s="2">
        <v>282</v>
      </c>
      <c r="W32" s="2"/>
      <c r="X32" s="2">
        <v>282</v>
      </c>
      <c r="Y32" s="2">
        <v>403</v>
      </c>
      <c r="Z32" s="2">
        <v>482</v>
      </c>
      <c r="AA32" s="2">
        <v>482</v>
      </c>
    </row>
    <row r="33" spans="1:27" x14ac:dyDescent="0.25">
      <c r="A33" s="6">
        <v>12</v>
      </c>
      <c r="B33" s="6">
        <v>152</v>
      </c>
      <c r="C33" s="6">
        <v>182</v>
      </c>
      <c r="D33" s="6">
        <v>182</v>
      </c>
      <c r="E33" s="6">
        <v>221</v>
      </c>
      <c r="F33" s="6">
        <v>221</v>
      </c>
      <c r="G33" s="6">
        <v>279</v>
      </c>
      <c r="H33" s="6">
        <v>311</v>
      </c>
      <c r="I33" s="6">
        <f t="shared" si="0"/>
        <v>326</v>
      </c>
      <c r="J33" s="6">
        <v>401</v>
      </c>
      <c r="K33" s="6">
        <v>437</v>
      </c>
      <c r="L33" s="2">
        <v>146</v>
      </c>
      <c r="M33" s="2">
        <v>192</v>
      </c>
      <c r="N33" s="2"/>
      <c r="O33" s="2">
        <v>193</v>
      </c>
      <c r="P33" s="2">
        <v>214</v>
      </c>
      <c r="Q33" s="2">
        <v>234</v>
      </c>
      <c r="R33" s="2">
        <v>239</v>
      </c>
      <c r="S33" s="7">
        <v>213</v>
      </c>
      <c r="T33" s="7">
        <v>213</v>
      </c>
      <c r="U33" s="2">
        <v>220</v>
      </c>
      <c r="V33" s="2">
        <v>288</v>
      </c>
      <c r="W33" s="2"/>
      <c r="X33" s="2">
        <v>288</v>
      </c>
      <c r="Y33" s="2">
        <v>413</v>
      </c>
      <c r="Z33" s="2">
        <v>490</v>
      </c>
      <c r="AA33" s="2">
        <v>490</v>
      </c>
    </row>
    <row r="34" spans="1:27" x14ac:dyDescent="0.25">
      <c r="A34" s="6">
        <v>13</v>
      </c>
      <c r="B34" s="6">
        <v>154</v>
      </c>
      <c r="C34" s="6">
        <v>185</v>
      </c>
      <c r="D34" s="6">
        <v>185</v>
      </c>
      <c r="E34" s="6">
        <v>226</v>
      </c>
      <c r="F34" s="6">
        <v>226</v>
      </c>
      <c r="G34" s="6">
        <v>285</v>
      </c>
      <c r="H34" s="6">
        <v>317</v>
      </c>
      <c r="I34" s="6">
        <f t="shared" si="0"/>
        <v>332</v>
      </c>
      <c r="J34" s="6">
        <v>408</v>
      </c>
      <c r="K34" s="6">
        <v>443</v>
      </c>
      <c r="L34" s="2">
        <v>148</v>
      </c>
      <c r="M34" s="2">
        <v>196</v>
      </c>
      <c r="N34" s="2"/>
      <c r="O34" s="2">
        <v>193</v>
      </c>
      <c r="P34" s="2">
        <v>219</v>
      </c>
      <c r="Q34" s="2">
        <v>239</v>
      </c>
      <c r="R34" s="2">
        <v>244</v>
      </c>
      <c r="S34" s="7">
        <v>218</v>
      </c>
      <c r="T34" s="7">
        <v>218</v>
      </c>
      <c r="U34" s="2">
        <v>225</v>
      </c>
      <c r="V34" s="2">
        <v>295</v>
      </c>
      <c r="W34" s="2"/>
      <c r="X34" s="2">
        <v>295</v>
      </c>
      <c r="Y34" s="2">
        <v>424</v>
      </c>
      <c r="Z34" s="2">
        <v>498</v>
      </c>
      <c r="AA34" s="2">
        <v>498</v>
      </c>
    </row>
    <row r="35" spans="1:27" x14ac:dyDescent="0.25">
      <c r="A35" s="6">
        <v>14</v>
      </c>
      <c r="B35" s="6">
        <v>157</v>
      </c>
      <c r="C35" s="6">
        <v>189</v>
      </c>
      <c r="D35" s="6">
        <v>189</v>
      </c>
      <c r="E35" s="6">
        <v>232</v>
      </c>
      <c r="F35" s="6">
        <v>232</v>
      </c>
      <c r="G35" s="6">
        <v>291</v>
      </c>
      <c r="H35" s="6">
        <v>324</v>
      </c>
      <c r="I35" s="6">
        <f t="shared" si="0"/>
        <v>339</v>
      </c>
      <c r="J35" s="6">
        <v>414</v>
      </c>
      <c r="K35" s="6">
        <v>450</v>
      </c>
      <c r="L35" s="2">
        <v>151</v>
      </c>
      <c r="M35" s="2">
        <v>200</v>
      </c>
      <c r="N35" s="2"/>
      <c r="O35" s="2">
        <v>201</v>
      </c>
      <c r="P35" s="2">
        <v>223</v>
      </c>
      <c r="Q35" s="2">
        <v>245</v>
      </c>
      <c r="R35" s="2">
        <v>249</v>
      </c>
      <c r="S35" s="7">
        <v>222</v>
      </c>
      <c r="T35" s="7">
        <v>222</v>
      </c>
      <c r="U35" s="2">
        <v>230</v>
      </c>
      <c r="V35" s="2">
        <v>301</v>
      </c>
      <c r="W35" s="2"/>
      <c r="X35" s="2">
        <v>301</v>
      </c>
      <c r="Y35" s="2">
        <v>434</v>
      </c>
      <c r="Z35" s="2">
        <v>506</v>
      </c>
      <c r="AA35" s="2">
        <v>506</v>
      </c>
    </row>
    <row r="36" spans="1:27" x14ac:dyDescent="0.25">
      <c r="A36" s="6">
        <v>15</v>
      </c>
      <c r="B36" s="6">
        <v>159</v>
      </c>
      <c r="C36" s="6">
        <v>192</v>
      </c>
      <c r="D36" s="6">
        <v>192</v>
      </c>
      <c r="E36" s="6">
        <v>236</v>
      </c>
      <c r="F36" s="6">
        <v>236</v>
      </c>
      <c r="G36" s="6">
        <v>297</v>
      </c>
      <c r="H36" s="6">
        <v>330</v>
      </c>
      <c r="I36" s="6">
        <f t="shared" si="0"/>
        <v>345</v>
      </c>
      <c r="J36" s="6">
        <v>420</v>
      </c>
      <c r="K36" s="6">
        <v>456</v>
      </c>
      <c r="L36" s="2">
        <v>153</v>
      </c>
      <c r="M36" s="2">
        <v>204</v>
      </c>
      <c r="N36" s="2"/>
      <c r="O36" s="2">
        <v>201</v>
      </c>
      <c r="P36" s="2">
        <v>228</v>
      </c>
      <c r="Q36" s="2">
        <v>250</v>
      </c>
      <c r="R36" s="2">
        <v>254</v>
      </c>
      <c r="S36" s="7">
        <v>227</v>
      </c>
      <c r="T36" s="7">
        <v>227</v>
      </c>
      <c r="U36" s="2">
        <v>235</v>
      </c>
      <c r="V36" s="2">
        <v>308</v>
      </c>
      <c r="W36" s="2"/>
      <c r="X36" s="2">
        <v>308</v>
      </c>
      <c r="Y36" s="2">
        <v>445</v>
      </c>
      <c r="Z36" s="2">
        <v>515</v>
      </c>
      <c r="AA36" s="2">
        <v>515</v>
      </c>
    </row>
    <row r="37" spans="1:27" x14ac:dyDescent="0.25">
      <c r="A37" s="6">
        <v>16</v>
      </c>
      <c r="B37" s="6">
        <v>161</v>
      </c>
      <c r="C37" s="6">
        <v>196</v>
      </c>
      <c r="D37" s="6">
        <v>196</v>
      </c>
      <c r="E37" s="6">
        <v>241</v>
      </c>
      <c r="F37" s="6">
        <v>241</v>
      </c>
      <c r="G37" s="6">
        <v>302</v>
      </c>
      <c r="H37" s="6">
        <v>336</v>
      </c>
      <c r="I37" s="6">
        <f t="shared" si="0"/>
        <v>351</v>
      </c>
      <c r="J37" s="6">
        <v>427</v>
      </c>
      <c r="K37" s="6">
        <v>462</v>
      </c>
      <c r="L37" s="2">
        <v>156</v>
      </c>
      <c r="M37" s="2">
        <v>208</v>
      </c>
      <c r="N37" s="2"/>
      <c r="O37" s="2">
        <v>209</v>
      </c>
      <c r="P37" s="2">
        <v>230</v>
      </c>
      <c r="Q37" s="2">
        <v>256</v>
      </c>
      <c r="R37" s="2">
        <v>259</v>
      </c>
      <c r="S37" s="7">
        <v>232</v>
      </c>
      <c r="T37" s="7">
        <v>232</v>
      </c>
      <c r="U37" s="2">
        <v>241</v>
      </c>
      <c r="V37" s="2">
        <v>315</v>
      </c>
      <c r="W37" s="2"/>
      <c r="X37" s="2">
        <v>315</v>
      </c>
      <c r="Y37" s="2">
        <v>455</v>
      </c>
      <c r="Z37" s="2">
        <v>522</v>
      </c>
      <c r="AA37" s="2">
        <v>522</v>
      </c>
    </row>
    <row r="38" spans="1:27" x14ac:dyDescent="0.25">
      <c r="A38" s="6">
        <v>17</v>
      </c>
      <c r="B38" s="6">
        <v>164</v>
      </c>
      <c r="C38" s="6">
        <v>199</v>
      </c>
      <c r="D38" s="6">
        <v>199</v>
      </c>
      <c r="E38" s="6">
        <v>246</v>
      </c>
      <c r="F38" s="6">
        <v>246</v>
      </c>
      <c r="G38" s="6">
        <v>308</v>
      </c>
      <c r="H38" s="6">
        <v>342</v>
      </c>
      <c r="I38" s="6">
        <f t="shared" si="0"/>
        <v>357</v>
      </c>
      <c r="J38" s="6">
        <v>433</v>
      </c>
      <c r="K38" s="6">
        <v>469</v>
      </c>
      <c r="L38" s="2">
        <v>158</v>
      </c>
      <c r="M38" s="2">
        <v>212</v>
      </c>
      <c r="N38" s="2"/>
      <c r="O38" s="2">
        <v>209</v>
      </c>
      <c r="P38" s="2">
        <v>231</v>
      </c>
      <c r="Q38" s="2">
        <v>261</v>
      </c>
      <c r="R38" s="2">
        <v>264</v>
      </c>
      <c r="S38" s="7">
        <v>236</v>
      </c>
      <c r="T38" s="7">
        <v>236</v>
      </c>
      <c r="U38" s="2">
        <v>246</v>
      </c>
      <c r="V38" s="2">
        <v>319</v>
      </c>
      <c r="W38" s="2"/>
      <c r="X38" s="2">
        <v>319</v>
      </c>
      <c r="Y38" s="2">
        <v>466</v>
      </c>
      <c r="Z38" s="2">
        <v>522</v>
      </c>
      <c r="AA38" s="2">
        <v>522</v>
      </c>
    </row>
    <row r="39" spans="1:27" x14ac:dyDescent="0.25">
      <c r="A39" s="6">
        <v>18</v>
      </c>
      <c r="B39" s="6">
        <v>166</v>
      </c>
      <c r="C39" s="6">
        <v>203</v>
      </c>
      <c r="D39" s="6">
        <v>203</v>
      </c>
      <c r="E39" s="6">
        <v>251</v>
      </c>
      <c r="F39" s="6">
        <v>251</v>
      </c>
      <c r="G39" s="6">
        <v>314</v>
      </c>
      <c r="H39" s="6">
        <v>349</v>
      </c>
      <c r="I39" s="6">
        <f t="shared" si="0"/>
        <v>364</v>
      </c>
      <c r="J39" s="6">
        <v>439</v>
      </c>
      <c r="K39" s="6">
        <v>475</v>
      </c>
      <c r="L39" s="2">
        <v>160</v>
      </c>
      <c r="M39" s="2">
        <v>213</v>
      </c>
      <c r="N39" s="2"/>
      <c r="O39" s="2">
        <v>217</v>
      </c>
      <c r="P39" s="2">
        <v>233</v>
      </c>
      <c r="Q39" s="2">
        <v>263</v>
      </c>
      <c r="R39" s="2">
        <v>269</v>
      </c>
      <c r="S39" s="7">
        <v>241</v>
      </c>
      <c r="T39" s="7">
        <v>241</v>
      </c>
      <c r="U39" s="2">
        <v>251</v>
      </c>
      <c r="V39" s="2">
        <v>323</v>
      </c>
      <c r="W39" s="2"/>
      <c r="X39" s="2">
        <v>323</v>
      </c>
      <c r="Y39" s="2">
        <v>477</v>
      </c>
      <c r="Z39" s="2">
        <v>522</v>
      </c>
      <c r="AA39" s="2">
        <v>522</v>
      </c>
    </row>
    <row r="40" spans="1:27" x14ac:dyDescent="0.25">
      <c r="A40" s="6">
        <v>19</v>
      </c>
      <c r="B40" s="6">
        <v>169</v>
      </c>
      <c r="C40" s="6">
        <v>206</v>
      </c>
      <c r="D40" s="6">
        <v>206</v>
      </c>
      <c r="E40" s="6">
        <v>256</v>
      </c>
      <c r="F40" s="6">
        <v>256</v>
      </c>
      <c r="G40" s="6">
        <v>320</v>
      </c>
      <c r="H40" s="6">
        <v>355</v>
      </c>
      <c r="I40" s="6">
        <f t="shared" si="0"/>
        <v>370</v>
      </c>
      <c r="J40" s="6">
        <v>445</v>
      </c>
      <c r="K40" s="6">
        <v>482</v>
      </c>
      <c r="L40" s="2">
        <v>163</v>
      </c>
      <c r="M40" s="2">
        <v>215</v>
      </c>
      <c r="N40" s="2"/>
      <c r="O40" s="2">
        <v>217</v>
      </c>
      <c r="P40" s="2">
        <v>235</v>
      </c>
      <c r="Q40" s="2">
        <v>265</v>
      </c>
      <c r="R40" s="2">
        <v>274</v>
      </c>
      <c r="S40" s="7">
        <v>246</v>
      </c>
      <c r="T40" s="7">
        <v>246</v>
      </c>
      <c r="U40" s="2">
        <v>256</v>
      </c>
      <c r="V40" s="2">
        <v>327</v>
      </c>
      <c r="W40" s="2"/>
      <c r="X40" s="2">
        <v>327</v>
      </c>
      <c r="Y40" s="2">
        <v>487</v>
      </c>
      <c r="Z40" s="2">
        <v>522</v>
      </c>
      <c r="AA40" s="2">
        <v>522</v>
      </c>
    </row>
    <row r="41" spans="1:27" x14ac:dyDescent="0.25">
      <c r="A41" s="6">
        <v>20</v>
      </c>
      <c r="B41" s="6">
        <v>171</v>
      </c>
      <c r="C41" s="6">
        <v>210</v>
      </c>
      <c r="D41" s="6">
        <v>210</v>
      </c>
      <c r="E41" s="6">
        <v>261</v>
      </c>
      <c r="F41" s="6">
        <v>261</v>
      </c>
      <c r="G41" s="6">
        <v>326</v>
      </c>
      <c r="H41" s="6">
        <v>361</v>
      </c>
      <c r="I41" s="6">
        <f t="shared" si="0"/>
        <v>376</v>
      </c>
      <c r="J41" s="6">
        <v>452</v>
      </c>
      <c r="K41" s="6">
        <v>488</v>
      </c>
      <c r="L41" s="2">
        <v>165</v>
      </c>
      <c r="M41" s="2">
        <v>217</v>
      </c>
      <c r="N41" s="2"/>
      <c r="O41" s="2">
        <v>225</v>
      </c>
      <c r="P41" s="2">
        <v>236</v>
      </c>
      <c r="Q41" s="2">
        <v>267</v>
      </c>
      <c r="R41" s="2">
        <v>279</v>
      </c>
      <c r="S41" s="7">
        <v>250</v>
      </c>
      <c r="T41" s="7">
        <v>250</v>
      </c>
      <c r="U41" s="2">
        <v>262</v>
      </c>
      <c r="V41" s="2">
        <v>331</v>
      </c>
      <c r="W41" s="2"/>
      <c r="X41" s="2">
        <v>331</v>
      </c>
      <c r="Y41" s="2">
        <v>487</v>
      </c>
      <c r="Z41" s="2">
        <v>522</v>
      </c>
      <c r="AA41" s="2">
        <v>522</v>
      </c>
    </row>
    <row r="42" spans="1:27" x14ac:dyDescent="0.25">
      <c r="A42" s="6">
        <v>21</v>
      </c>
      <c r="B42" s="6">
        <v>173</v>
      </c>
      <c r="C42" s="6">
        <v>213</v>
      </c>
      <c r="D42" s="6">
        <v>213</v>
      </c>
      <c r="E42" s="6">
        <v>266</v>
      </c>
      <c r="F42" s="6">
        <v>266</v>
      </c>
      <c r="G42" s="6">
        <v>332</v>
      </c>
      <c r="H42" s="6">
        <v>368</v>
      </c>
      <c r="I42" s="6">
        <f t="shared" si="0"/>
        <v>383</v>
      </c>
      <c r="J42" s="6">
        <v>458</v>
      </c>
      <c r="K42" s="6">
        <v>494</v>
      </c>
      <c r="L42" s="2">
        <v>168</v>
      </c>
      <c r="M42" s="2">
        <v>218</v>
      </c>
      <c r="N42" s="2"/>
      <c r="O42" s="2">
        <v>225</v>
      </c>
      <c r="P42" s="2">
        <v>238</v>
      </c>
      <c r="Q42" s="2">
        <v>268</v>
      </c>
      <c r="R42" s="2">
        <v>284</v>
      </c>
      <c r="S42" s="7">
        <v>255</v>
      </c>
      <c r="T42" s="7">
        <v>255</v>
      </c>
      <c r="U42" s="2">
        <v>267</v>
      </c>
      <c r="V42" s="2">
        <v>336</v>
      </c>
      <c r="W42" s="2"/>
      <c r="X42" s="2">
        <v>336</v>
      </c>
      <c r="Y42" s="2">
        <v>487</v>
      </c>
      <c r="Z42" s="2">
        <v>522</v>
      </c>
      <c r="AA42" s="2">
        <v>522</v>
      </c>
    </row>
    <row r="43" spans="1:27" x14ac:dyDescent="0.25">
      <c r="A43" s="6">
        <v>22</v>
      </c>
      <c r="B43" s="6">
        <v>176</v>
      </c>
      <c r="C43" s="6">
        <v>216</v>
      </c>
      <c r="D43" s="6">
        <v>216</v>
      </c>
      <c r="E43" s="6">
        <v>271</v>
      </c>
      <c r="F43" s="6">
        <v>271</v>
      </c>
      <c r="G43" s="6">
        <v>337</v>
      </c>
      <c r="H43" s="6">
        <v>374</v>
      </c>
      <c r="I43" s="6">
        <f t="shared" si="0"/>
        <v>389</v>
      </c>
      <c r="J43" s="6">
        <v>464</v>
      </c>
      <c r="K43" s="6">
        <v>501</v>
      </c>
      <c r="L43" s="2">
        <v>170</v>
      </c>
      <c r="M43" s="2">
        <v>220</v>
      </c>
      <c r="N43" s="2"/>
      <c r="O43" s="2">
        <v>233</v>
      </c>
      <c r="P43" s="2">
        <v>240</v>
      </c>
      <c r="Q43" s="2">
        <v>270</v>
      </c>
      <c r="R43" s="2">
        <v>289</v>
      </c>
      <c r="S43" s="7">
        <v>260</v>
      </c>
      <c r="T43" s="7">
        <v>260</v>
      </c>
      <c r="U43" s="2">
        <v>271</v>
      </c>
      <c r="V43" s="2">
        <v>340</v>
      </c>
      <c r="W43" s="2"/>
      <c r="X43" s="2">
        <v>340</v>
      </c>
      <c r="Y43" s="2">
        <v>487</v>
      </c>
      <c r="Z43" s="2">
        <v>522</v>
      </c>
      <c r="AA43" s="2">
        <v>522</v>
      </c>
    </row>
    <row r="44" spans="1:27" x14ac:dyDescent="0.25">
      <c r="A44" s="6">
        <v>23</v>
      </c>
      <c r="B44" s="6">
        <v>178</v>
      </c>
      <c r="C44" s="6">
        <v>220</v>
      </c>
      <c r="D44" s="6">
        <v>220</v>
      </c>
      <c r="E44" s="6">
        <v>277</v>
      </c>
      <c r="F44" s="6">
        <v>277</v>
      </c>
      <c r="G44" s="6">
        <v>343</v>
      </c>
      <c r="H44" s="6">
        <v>380</v>
      </c>
      <c r="I44" s="6">
        <f t="shared" si="0"/>
        <v>395</v>
      </c>
      <c r="J44" s="6">
        <v>471</v>
      </c>
      <c r="K44" s="6">
        <v>507</v>
      </c>
      <c r="L44" s="2">
        <v>173</v>
      </c>
      <c r="M44" s="2">
        <v>222</v>
      </c>
      <c r="N44" s="2"/>
      <c r="O44" s="2">
        <v>233</v>
      </c>
      <c r="P44" s="2">
        <v>241</v>
      </c>
      <c r="Q44" s="2">
        <v>272</v>
      </c>
      <c r="R44" s="2">
        <v>294</v>
      </c>
      <c r="S44" s="7">
        <v>264</v>
      </c>
      <c r="T44" s="7">
        <v>264</v>
      </c>
      <c r="U44" s="2">
        <v>271</v>
      </c>
      <c r="V44" s="2">
        <v>344</v>
      </c>
      <c r="W44" s="2"/>
      <c r="X44" s="2">
        <v>344</v>
      </c>
      <c r="Y44" s="2">
        <v>487</v>
      </c>
      <c r="Z44" s="2">
        <v>522</v>
      </c>
      <c r="AA44" s="2">
        <v>522</v>
      </c>
    </row>
    <row r="45" spans="1:27" x14ac:dyDescent="0.25">
      <c r="A45" s="6">
        <v>24</v>
      </c>
      <c r="B45" s="6">
        <v>181</v>
      </c>
      <c r="C45" s="6">
        <v>223</v>
      </c>
      <c r="D45" s="6">
        <v>223</v>
      </c>
      <c r="E45" s="6">
        <v>282</v>
      </c>
      <c r="F45" s="6">
        <v>282</v>
      </c>
      <c r="G45" s="6">
        <v>349</v>
      </c>
      <c r="H45" s="6">
        <v>386</v>
      </c>
      <c r="I45" s="6">
        <f t="shared" si="0"/>
        <v>401</v>
      </c>
      <c r="J45" s="6">
        <v>477</v>
      </c>
      <c r="K45" s="6">
        <v>514</v>
      </c>
      <c r="L45" s="2">
        <v>175</v>
      </c>
      <c r="M45" s="2">
        <v>224</v>
      </c>
      <c r="N45" s="2"/>
      <c r="O45" s="2">
        <v>233</v>
      </c>
      <c r="P45" s="2">
        <v>243</v>
      </c>
      <c r="Q45" s="2">
        <v>274</v>
      </c>
      <c r="R45" s="2">
        <v>299</v>
      </c>
      <c r="S45" s="7">
        <v>269</v>
      </c>
      <c r="T45" s="7">
        <v>269</v>
      </c>
      <c r="U45" s="2">
        <v>271</v>
      </c>
      <c r="V45" s="2">
        <v>348</v>
      </c>
      <c r="W45" s="2"/>
      <c r="X45" s="2">
        <v>348</v>
      </c>
      <c r="Y45" s="2">
        <v>487</v>
      </c>
      <c r="Z45" s="2">
        <v>522</v>
      </c>
      <c r="AA45" s="2">
        <v>522</v>
      </c>
    </row>
    <row r="46" spans="1:27" x14ac:dyDescent="0.25">
      <c r="A46" s="6">
        <v>25</v>
      </c>
      <c r="B46" s="6">
        <v>184</v>
      </c>
      <c r="C46" s="6">
        <v>227</v>
      </c>
      <c r="D46" s="6">
        <v>227</v>
      </c>
      <c r="E46" s="6">
        <v>287</v>
      </c>
      <c r="F46" s="6">
        <v>287</v>
      </c>
      <c r="G46" s="6">
        <v>355</v>
      </c>
      <c r="H46" s="6">
        <v>393</v>
      </c>
      <c r="I46" s="6">
        <f t="shared" si="0"/>
        <v>408</v>
      </c>
      <c r="J46" s="6">
        <v>483</v>
      </c>
      <c r="K46" s="6">
        <v>520</v>
      </c>
      <c r="L46" s="2">
        <v>177</v>
      </c>
      <c r="M46" s="2">
        <v>225</v>
      </c>
      <c r="N46" s="2"/>
      <c r="O46" s="2">
        <v>233</v>
      </c>
      <c r="P46" s="2">
        <v>245</v>
      </c>
      <c r="Q46" s="2">
        <v>275</v>
      </c>
      <c r="R46" s="2">
        <v>304</v>
      </c>
      <c r="S46" s="7">
        <v>271</v>
      </c>
      <c r="T46" s="7">
        <v>271</v>
      </c>
      <c r="U46" s="2">
        <v>271</v>
      </c>
      <c r="V46" s="2">
        <v>353</v>
      </c>
      <c r="W46" s="2"/>
      <c r="X46" s="2">
        <v>353</v>
      </c>
      <c r="Y46" s="2">
        <v>487</v>
      </c>
      <c r="Z46" s="2">
        <v>522</v>
      </c>
      <c r="AA46" s="2">
        <v>522</v>
      </c>
    </row>
    <row r="47" spans="1:27" x14ac:dyDescent="0.25">
      <c r="A47" s="6">
        <v>26</v>
      </c>
      <c r="B47" s="6">
        <v>186</v>
      </c>
      <c r="C47" s="6">
        <v>230</v>
      </c>
      <c r="D47" s="6">
        <v>230</v>
      </c>
      <c r="E47" s="6">
        <v>292</v>
      </c>
      <c r="F47" s="6">
        <v>292</v>
      </c>
      <c r="G47" s="6">
        <v>361</v>
      </c>
      <c r="H47" s="6">
        <v>399</v>
      </c>
      <c r="I47" s="6">
        <f t="shared" si="0"/>
        <v>414</v>
      </c>
      <c r="J47" s="6">
        <v>491</v>
      </c>
      <c r="K47" s="6">
        <v>520</v>
      </c>
      <c r="L47" s="2">
        <v>181</v>
      </c>
      <c r="M47" s="2">
        <v>227</v>
      </c>
      <c r="N47" s="2"/>
      <c r="O47" s="2">
        <v>233</v>
      </c>
      <c r="P47" s="2">
        <v>246</v>
      </c>
      <c r="Q47" s="2">
        <v>277</v>
      </c>
      <c r="R47" s="2">
        <v>309</v>
      </c>
      <c r="S47" s="7">
        <v>271</v>
      </c>
      <c r="T47" s="7">
        <v>271</v>
      </c>
      <c r="U47" s="2">
        <v>271</v>
      </c>
      <c r="V47" s="2">
        <v>357</v>
      </c>
      <c r="W47" s="2"/>
      <c r="X47" s="2">
        <v>357</v>
      </c>
      <c r="Y47" s="2">
        <v>488</v>
      </c>
      <c r="Z47" s="2">
        <v>522</v>
      </c>
      <c r="AA47" s="2">
        <v>522</v>
      </c>
    </row>
    <row r="48" spans="1:27" x14ac:dyDescent="0.25">
      <c r="A48" s="6">
        <v>27</v>
      </c>
      <c r="B48" s="6">
        <v>188</v>
      </c>
      <c r="C48" s="6">
        <v>234</v>
      </c>
      <c r="D48" s="6">
        <v>234</v>
      </c>
      <c r="E48" s="6">
        <v>297</v>
      </c>
      <c r="F48" s="6">
        <v>297</v>
      </c>
      <c r="G48" s="6">
        <v>367</v>
      </c>
      <c r="H48" s="6">
        <v>405</v>
      </c>
      <c r="I48" s="6">
        <f t="shared" si="0"/>
        <v>420</v>
      </c>
      <c r="J48" s="6">
        <v>496</v>
      </c>
      <c r="K48" s="6">
        <v>520</v>
      </c>
      <c r="L48" s="2">
        <v>181</v>
      </c>
      <c r="M48" s="2">
        <v>229</v>
      </c>
      <c r="N48" s="2"/>
      <c r="O48" s="2">
        <v>233</v>
      </c>
      <c r="P48" s="2">
        <v>248</v>
      </c>
      <c r="Q48" s="2">
        <v>279</v>
      </c>
      <c r="R48" s="2">
        <v>314</v>
      </c>
      <c r="S48" s="7">
        <v>271</v>
      </c>
      <c r="T48" s="7">
        <v>271</v>
      </c>
      <c r="U48" s="2">
        <v>271</v>
      </c>
      <c r="V48" s="2">
        <v>361</v>
      </c>
      <c r="W48" s="2"/>
      <c r="X48" s="2">
        <v>361</v>
      </c>
      <c r="Y48" s="2">
        <v>488</v>
      </c>
      <c r="Z48" s="2">
        <v>522</v>
      </c>
      <c r="AA48" s="2">
        <v>522</v>
      </c>
    </row>
    <row r="49" spans="1:27" x14ac:dyDescent="0.25">
      <c r="A49" s="6">
        <v>28</v>
      </c>
      <c r="B49" s="6">
        <v>190</v>
      </c>
      <c r="C49" s="6">
        <v>238</v>
      </c>
      <c r="D49" s="6">
        <v>238</v>
      </c>
      <c r="E49" s="6">
        <v>302</v>
      </c>
      <c r="F49" s="6">
        <v>302</v>
      </c>
      <c r="G49" s="6">
        <v>374</v>
      </c>
      <c r="H49" s="6">
        <v>412</v>
      </c>
      <c r="I49" s="6">
        <f t="shared" si="0"/>
        <v>427</v>
      </c>
      <c r="J49" s="6">
        <v>496</v>
      </c>
      <c r="K49" s="6">
        <v>520</v>
      </c>
      <c r="L49" s="2">
        <v>181</v>
      </c>
      <c r="M49" s="2">
        <v>230</v>
      </c>
      <c r="N49" s="2"/>
      <c r="O49" s="2">
        <v>233</v>
      </c>
      <c r="P49" s="2">
        <v>250</v>
      </c>
      <c r="Q49" s="2">
        <v>281</v>
      </c>
      <c r="R49" s="2">
        <v>319</v>
      </c>
      <c r="S49" s="7">
        <v>271</v>
      </c>
      <c r="T49" s="7">
        <v>271</v>
      </c>
      <c r="U49" s="2">
        <v>271</v>
      </c>
      <c r="V49" s="2">
        <v>365</v>
      </c>
      <c r="W49" s="2"/>
      <c r="X49" s="2">
        <v>365</v>
      </c>
      <c r="Y49" s="2">
        <v>488</v>
      </c>
      <c r="Z49" s="2">
        <v>522</v>
      </c>
      <c r="AA49" s="2">
        <v>522</v>
      </c>
    </row>
    <row r="50" spans="1:27" x14ac:dyDescent="0.25">
      <c r="A50" s="6">
        <v>29</v>
      </c>
      <c r="B50" s="6">
        <v>193</v>
      </c>
      <c r="C50" s="6">
        <v>242</v>
      </c>
      <c r="D50" s="6">
        <v>242</v>
      </c>
      <c r="E50" s="6">
        <v>306</v>
      </c>
      <c r="F50" s="6">
        <v>306</v>
      </c>
      <c r="G50" s="6">
        <v>378</v>
      </c>
      <c r="H50" s="6">
        <v>412</v>
      </c>
      <c r="I50" s="6">
        <f t="shared" si="0"/>
        <v>427</v>
      </c>
      <c r="J50" s="6">
        <v>496</v>
      </c>
      <c r="K50" s="6">
        <v>520</v>
      </c>
      <c r="L50" s="2">
        <v>181</v>
      </c>
      <c r="M50" s="2">
        <v>232</v>
      </c>
      <c r="N50" s="2"/>
      <c r="O50" s="2">
        <v>233</v>
      </c>
      <c r="P50" s="2">
        <v>251</v>
      </c>
      <c r="Q50" s="2">
        <v>282</v>
      </c>
      <c r="R50" s="2">
        <v>323</v>
      </c>
      <c r="S50" s="7">
        <v>271</v>
      </c>
      <c r="T50" s="7">
        <v>271</v>
      </c>
      <c r="U50" s="2">
        <v>271</v>
      </c>
      <c r="V50" s="2">
        <v>369</v>
      </c>
      <c r="W50" s="2"/>
      <c r="X50" s="2">
        <v>369</v>
      </c>
      <c r="Y50" s="2">
        <v>488</v>
      </c>
      <c r="Z50" s="2">
        <v>522</v>
      </c>
      <c r="AA50" s="2">
        <v>522</v>
      </c>
    </row>
    <row r="51" spans="1:27" x14ac:dyDescent="0.25">
      <c r="A51" s="6">
        <v>30</v>
      </c>
      <c r="B51" s="6">
        <v>194</v>
      </c>
      <c r="C51" s="6">
        <v>244</v>
      </c>
      <c r="D51" s="6">
        <v>244</v>
      </c>
      <c r="E51" s="6">
        <v>306</v>
      </c>
      <c r="F51" s="6">
        <v>306</v>
      </c>
      <c r="G51" s="6">
        <v>378</v>
      </c>
      <c r="H51" s="6">
        <v>412</v>
      </c>
      <c r="I51" s="6">
        <f t="shared" si="0"/>
        <v>427</v>
      </c>
      <c r="J51" s="6">
        <v>496</v>
      </c>
      <c r="K51" s="6">
        <v>520</v>
      </c>
      <c r="L51" s="2">
        <v>181</v>
      </c>
      <c r="M51" s="2">
        <v>234</v>
      </c>
      <c r="N51" s="2"/>
      <c r="O51" s="2">
        <v>233</v>
      </c>
      <c r="P51" s="2">
        <v>253</v>
      </c>
      <c r="Q51" s="2">
        <v>284</v>
      </c>
      <c r="R51" s="2">
        <v>328</v>
      </c>
      <c r="S51" s="7">
        <v>271</v>
      </c>
      <c r="T51" s="7">
        <v>271</v>
      </c>
      <c r="U51" s="2">
        <v>271</v>
      </c>
      <c r="V51" s="2">
        <v>374</v>
      </c>
      <c r="W51" s="2"/>
      <c r="X51" s="2">
        <v>374</v>
      </c>
      <c r="Y51" s="2">
        <v>488</v>
      </c>
      <c r="Z51" s="2">
        <v>522</v>
      </c>
      <c r="AA51" s="2">
        <v>522</v>
      </c>
    </row>
    <row r="52" spans="1:27" x14ac:dyDescent="0.25">
      <c r="A52" s="6">
        <v>31</v>
      </c>
      <c r="B52" s="6">
        <v>194</v>
      </c>
      <c r="C52" s="6">
        <v>244</v>
      </c>
      <c r="D52" s="6">
        <v>244</v>
      </c>
      <c r="E52" s="6">
        <v>306</v>
      </c>
      <c r="F52" s="6">
        <v>306</v>
      </c>
      <c r="G52" s="6">
        <v>378</v>
      </c>
      <c r="H52" s="6">
        <v>412</v>
      </c>
      <c r="I52" s="6">
        <f t="shared" si="0"/>
        <v>427</v>
      </c>
      <c r="J52" s="6">
        <v>496</v>
      </c>
      <c r="K52" s="6">
        <v>520</v>
      </c>
      <c r="L52" s="2">
        <v>181</v>
      </c>
      <c r="M52" s="2">
        <v>235</v>
      </c>
      <c r="N52" s="2"/>
      <c r="O52" s="2">
        <v>233</v>
      </c>
      <c r="P52" s="2">
        <v>255</v>
      </c>
      <c r="Q52" s="2">
        <v>286</v>
      </c>
      <c r="R52" s="2">
        <v>333</v>
      </c>
      <c r="S52" s="7">
        <v>271</v>
      </c>
      <c r="T52" s="7">
        <v>271</v>
      </c>
      <c r="U52" s="2">
        <v>271</v>
      </c>
      <c r="V52" s="2">
        <v>378</v>
      </c>
      <c r="W52" s="2"/>
      <c r="X52" s="2">
        <v>378</v>
      </c>
      <c r="Y52" s="2">
        <v>488</v>
      </c>
      <c r="Z52" s="2">
        <v>522</v>
      </c>
      <c r="AA52" s="2">
        <v>522</v>
      </c>
    </row>
    <row r="53" spans="1:27" x14ac:dyDescent="0.25">
      <c r="A53" s="6">
        <v>32</v>
      </c>
      <c r="B53" s="6">
        <v>194</v>
      </c>
      <c r="C53" s="6">
        <v>244</v>
      </c>
      <c r="D53" s="6">
        <v>244</v>
      </c>
      <c r="E53" s="6">
        <v>306</v>
      </c>
      <c r="F53" s="6">
        <v>306</v>
      </c>
      <c r="G53" s="6">
        <v>378</v>
      </c>
      <c r="H53" s="6">
        <v>412</v>
      </c>
      <c r="I53" s="6">
        <f t="shared" si="0"/>
        <v>427</v>
      </c>
      <c r="J53" s="6">
        <v>496</v>
      </c>
      <c r="K53" s="6">
        <v>520</v>
      </c>
      <c r="L53" s="2">
        <v>181</v>
      </c>
      <c r="M53" s="2">
        <v>237</v>
      </c>
      <c r="N53" s="2"/>
      <c r="O53" s="2">
        <v>233</v>
      </c>
      <c r="P53" s="2">
        <v>256</v>
      </c>
      <c r="Q53" s="2">
        <v>288</v>
      </c>
      <c r="R53" s="2">
        <v>339</v>
      </c>
      <c r="S53" s="7">
        <v>271</v>
      </c>
      <c r="T53" s="7">
        <v>271</v>
      </c>
      <c r="U53" s="2">
        <v>271</v>
      </c>
      <c r="V53" s="2">
        <v>382</v>
      </c>
      <c r="W53" s="2"/>
      <c r="X53" s="2">
        <v>382</v>
      </c>
      <c r="Y53" s="2">
        <v>488</v>
      </c>
      <c r="Z53" s="2">
        <v>522</v>
      </c>
      <c r="AA53" s="2">
        <v>522</v>
      </c>
    </row>
    <row r="54" spans="1:27" x14ac:dyDescent="0.25">
      <c r="A54" s="6">
        <v>33</v>
      </c>
      <c r="B54" s="6">
        <v>194</v>
      </c>
      <c r="C54" s="6">
        <v>244</v>
      </c>
      <c r="D54" s="6">
        <v>244</v>
      </c>
      <c r="E54" s="6">
        <v>306</v>
      </c>
      <c r="F54" s="6">
        <v>306</v>
      </c>
      <c r="G54" s="6">
        <v>378</v>
      </c>
      <c r="H54" s="6">
        <v>412</v>
      </c>
      <c r="I54" s="6">
        <f t="shared" si="0"/>
        <v>427</v>
      </c>
      <c r="J54" s="6">
        <v>496</v>
      </c>
      <c r="K54" s="6">
        <v>520</v>
      </c>
      <c r="L54" s="2">
        <v>181</v>
      </c>
      <c r="M54" s="2">
        <v>239</v>
      </c>
      <c r="N54" s="2"/>
      <c r="O54" s="2">
        <v>233</v>
      </c>
      <c r="P54" s="2">
        <v>258</v>
      </c>
      <c r="Q54" s="2">
        <v>289</v>
      </c>
      <c r="R54" s="2">
        <v>339</v>
      </c>
      <c r="S54" s="7">
        <v>271</v>
      </c>
      <c r="T54" s="7">
        <v>271</v>
      </c>
      <c r="U54" s="2">
        <v>271</v>
      </c>
      <c r="V54" s="2">
        <v>386</v>
      </c>
      <c r="W54" s="2"/>
      <c r="X54" s="2">
        <v>386</v>
      </c>
      <c r="Y54" s="2">
        <v>488</v>
      </c>
      <c r="Z54" s="2">
        <v>522</v>
      </c>
      <c r="AA54" s="2">
        <v>522</v>
      </c>
    </row>
    <row r="55" spans="1:27" x14ac:dyDescent="0.25">
      <c r="A55" s="6">
        <v>34</v>
      </c>
      <c r="B55" s="6">
        <v>194</v>
      </c>
      <c r="C55" s="6">
        <v>244</v>
      </c>
      <c r="D55" s="6">
        <v>244</v>
      </c>
      <c r="E55" s="6">
        <v>306</v>
      </c>
      <c r="F55" s="6">
        <v>306</v>
      </c>
      <c r="G55" s="6">
        <v>378</v>
      </c>
      <c r="H55" s="6">
        <v>412</v>
      </c>
      <c r="I55" s="6">
        <f t="shared" si="0"/>
        <v>427</v>
      </c>
      <c r="J55" s="6">
        <v>496</v>
      </c>
      <c r="K55" s="6">
        <v>520</v>
      </c>
      <c r="L55" s="2">
        <v>181</v>
      </c>
      <c r="M55" s="2">
        <v>240</v>
      </c>
      <c r="N55" s="2"/>
      <c r="O55" s="2">
        <v>233</v>
      </c>
      <c r="P55" s="2">
        <v>260</v>
      </c>
      <c r="Q55" s="2">
        <v>291</v>
      </c>
      <c r="R55" s="2">
        <v>339</v>
      </c>
      <c r="S55" s="7">
        <v>271</v>
      </c>
      <c r="T55" s="7">
        <v>271</v>
      </c>
      <c r="U55" s="2">
        <v>271</v>
      </c>
      <c r="V55" s="2">
        <v>391</v>
      </c>
      <c r="W55" s="2"/>
      <c r="X55" s="2">
        <v>391</v>
      </c>
      <c r="Y55" s="2">
        <v>488</v>
      </c>
      <c r="Z55" s="2">
        <v>522</v>
      </c>
      <c r="AA55" s="2">
        <v>522</v>
      </c>
    </row>
    <row r="56" spans="1:27" x14ac:dyDescent="0.25">
      <c r="A56" s="6">
        <v>35</v>
      </c>
      <c r="B56" s="6">
        <v>194</v>
      </c>
      <c r="C56" s="6">
        <v>244</v>
      </c>
      <c r="D56" s="6">
        <v>244</v>
      </c>
      <c r="E56" s="6">
        <v>306</v>
      </c>
      <c r="F56" s="6">
        <v>306</v>
      </c>
      <c r="G56" s="6">
        <v>378</v>
      </c>
      <c r="H56" s="6">
        <v>412</v>
      </c>
      <c r="I56" s="6">
        <f t="shared" si="0"/>
        <v>427</v>
      </c>
      <c r="J56" s="6">
        <v>496</v>
      </c>
      <c r="K56" s="6">
        <v>520</v>
      </c>
      <c r="L56" s="2">
        <v>181</v>
      </c>
      <c r="M56" s="2">
        <v>242</v>
      </c>
      <c r="N56" s="2"/>
      <c r="O56" s="2">
        <v>233</v>
      </c>
      <c r="P56" s="2">
        <v>261</v>
      </c>
      <c r="Q56" s="2">
        <v>293</v>
      </c>
      <c r="R56" s="2">
        <v>339</v>
      </c>
      <c r="S56" s="7">
        <v>271</v>
      </c>
      <c r="T56" s="7">
        <v>271</v>
      </c>
      <c r="U56" s="2">
        <v>271</v>
      </c>
      <c r="V56" s="2">
        <v>395</v>
      </c>
      <c r="W56" s="2"/>
      <c r="X56" s="2">
        <v>395</v>
      </c>
      <c r="Y56" s="2">
        <v>488</v>
      </c>
      <c r="Z56" s="2">
        <v>522</v>
      </c>
      <c r="AA56" s="2">
        <v>522</v>
      </c>
    </row>
    <row r="57" spans="1:27" x14ac:dyDescent="0.25">
      <c r="A57" s="6">
        <v>36</v>
      </c>
      <c r="B57" s="6">
        <v>194</v>
      </c>
      <c r="C57" s="6">
        <v>244</v>
      </c>
      <c r="D57" s="6">
        <v>244</v>
      </c>
      <c r="E57" s="6">
        <v>306</v>
      </c>
      <c r="F57" s="6">
        <v>306</v>
      </c>
      <c r="G57" s="6">
        <v>378</v>
      </c>
      <c r="H57" s="6">
        <v>412</v>
      </c>
      <c r="I57" s="6">
        <f t="shared" si="0"/>
        <v>427</v>
      </c>
      <c r="J57" s="6">
        <v>496</v>
      </c>
      <c r="K57" s="6">
        <v>520</v>
      </c>
      <c r="L57" s="2">
        <v>181</v>
      </c>
      <c r="M57" s="2">
        <v>244</v>
      </c>
      <c r="N57" s="2"/>
      <c r="O57" s="2">
        <v>233</v>
      </c>
      <c r="P57" s="2">
        <v>263</v>
      </c>
      <c r="Q57" s="2">
        <v>294</v>
      </c>
      <c r="R57" s="2">
        <v>339</v>
      </c>
      <c r="S57" s="7">
        <v>271</v>
      </c>
      <c r="T57" s="7">
        <v>271</v>
      </c>
      <c r="U57" s="2">
        <v>271</v>
      </c>
      <c r="V57" s="2">
        <v>399</v>
      </c>
      <c r="W57" s="2"/>
      <c r="X57" s="2">
        <v>399</v>
      </c>
      <c r="Y57" s="2">
        <v>488</v>
      </c>
      <c r="Z57" s="2">
        <v>522</v>
      </c>
      <c r="AA57" s="2">
        <v>522</v>
      </c>
    </row>
    <row r="58" spans="1:27" x14ac:dyDescent="0.25">
      <c r="A58" s="6">
        <v>37</v>
      </c>
      <c r="B58" s="6">
        <v>194</v>
      </c>
      <c r="C58" s="6">
        <v>244</v>
      </c>
      <c r="D58" s="6">
        <v>244</v>
      </c>
      <c r="E58" s="6">
        <v>306</v>
      </c>
      <c r="F58" s="6">
        <v>306</v>
      </c>
      <c r="G58" s="6">
        <v>378</v>
      </c>
      <c r="H58" s="6">
        <v>412</v>
      </c>
      <c r="I58" s="6">
        <f t="shared" si="0"/>
        <v>427</v>
      </c>
      <c r="J58" s="6">
        <v>496</v>
      </c>
      <c r="K58" s="6">
        <v>520</v>
      </c>
      <c r="L58" s="2">
        <v>181</v>
      </c>
      <c r="M58" s="2">
        <v>245</v>
      </c>
      <c r="N58" s="2"/>
      <c r="O58" s="2">
        <v>233</v>
      </c>
      <c r="P58" s="2">
        <v>265</v>
      </c>
      <c r="Q58" s="2">
        <v>296</v>
      </c>
      <c r="R58" s="2">
        <v>339</v>
      </c>
      <c r="S58" s="7">
        <v>271</v>
      </c>
      <c r="T58" s="7">
        <v>271</v>
      </c>
      <c r="U58" s="2">
        <v>271</v>
      </c>
      <c r="V58" s="2">
        <v>403</v>
      </c>
      <c r="W58" s="2"/>
      <c r="X58" s="2">
        <v>403</v>
      </c>
      <c r="Y58" s="2">
        <v>488</v>
      </c>
      <c r="Z58" s="2">
        <v>522</v>
      </c>
      <c r="AA58" s="2">
        <v>522</v>
      </c>
    </row>
    <row r="59" spans="1:27" x14ac:dyDescent="0.25">
      <c r="A59" s="6">
        <v>38</v>
      </c>
      <c r="B59" s="6">
        <v>194</v>
      </c>
      <c r="C59" s="6">
        <v>244</v>
      </c>
      <c r="D59" s="6">
        <v>244</v>
      </c>
      <c r="E59" s="6">
        <v>306</v>
      </c>
      <c r="F59" s="6">
        <v>306</v>
      </c>
      <c r="G59" s="6">
        <v>378</v>
      </c>
      <c r="H59" s="6">
        <v>412</v>
      </c>
      <c r="I59" s="6">
        <f t="shared" si="0"/>
        <v>427</v>
      </c>
      <c r="J59" s="6">
        <v>496</v>
      </c>
      <c r="K59" s="6">
        <v>520</v>
      </c>
      <c r="L59" s="2">
        <v>181</v>
      </c>
      <c r="M59" s="2">
        <v>247</v>
      </c>
      <c r="N59" s="2"/>
      <c r="O59" s="2">
        <v>233</v>
      </c>
      <c r="P59" s="2">
        <v>266</v>
      </c>
      <c r="Q59" s="2">
        <v>298</v>
      </c>
      <c r="R59" s="2">
        <v>339</v>
      </c>
      <c r="S59" s="7">
        <v>271</v>
      </c>
      <c r="T59" s="7">
        <v>271</v>
      </c>
      <c r="U59" s="2">
        <v>271</v>
      </c>
      <c r="V59" s="2">
        <v>407</v>
      </c>
      <c r="W59" s="2"/>
      <c r="X59" s="2">
        <v>407</v>
      </c>
      <c r="Y59" s="2">
        <v>488</v>
      </c>
      <c r="Z59" s="2">
        <v>522</v>
      </c>
      <c r="AA59" s="2">
        <v>522</v>
      </c>
    </row>
    <row r="60" spans="1:27" x14ac:dyDescent="0.25">
      <c r="A60" s="6">
        <v>39</v>
      </c>
      <c r="B60" s="6">
        <v>194</v>
      </c>
      <c r="C60" s="6">
        <v>244</v>
      </c>
      <c r="D60" s="6">
        <v>244</v>
      </c>
      <c r="E60" s="6">
        <v>306</v>
      </c>
      <c r="F60" s="6">
        <v>306</v>
      </c>
      <c r="G60" s="6">
        <v>378</v>
      </c>
      <c r="H60" s="6">
        <v>412</v>
      </c>
      <c r="I60" s="6">
        <f t="shared" si="0"/>
        <v>427</v>
      </c>
      <c r="J60" s="6">
        <v>496</v>
      </c>
      <c r="K60" s="6">
        <v>520</v>
      </c>
      <c r="L60" s="2">
        <v>181</v>
      </c>
      <c r="M60" s="2">
        <v>249</v>
      </c>
      <c r="N60" s="2"/>
      <c r="O60" s="2">
        <v>233</v>
      </c>
      <c r="P60" s="2">
        <v>268</v>
      </c>
      <c r="Q60" s="2">
        <v>300</v>
      </c>
      <c r="R60" s="2">
        <v>339</v>
      </c>
      <c r="S60" s="7">
        <v>271</v>
      </c>
      <c r="T60" s="7">
        <v>271</v>
      </c>
      <c r="U60" s="2">
        <v>271</v>
      </c>
      <c r="V60" s="2">
        <v>412</v>
      </c>
      <c r="W60" s="2"/>
      <c r="X60" s="2">
        <v>412</v>
      </c>
      <c r="Y60" s="2">
        <v>488</v>
      </c>
      <c r="Z60" s="2">
        <v>522</v>
      </c>
      <c r="AA60" s="2">
        <v>522</v>
      </c>
    </row>
    <row r="62" spans="1:27" x14ac:dyDescent="0.25">
      <c r="K62" s="21"/>
    </row>
    <row r="63" spans="1:27" x14ac:dyDescent="0.25">
      <c r="E63" s="21"/>
    </row>
    <row r="65" spans="5:5" x14ac:dyDescent="0.25">
      <c r="E65" s="23"/>
    </row>
    <row r="66" spans="5:5" x14ac:dyDescent="0.25">
      <c r="E66" s="21"/>
    </row>
  </sheetData>
  <mergeCells count="19">
    <mergeCell ref="A17:B17"/>
    <mergeCell ref="A7:B7"/>
    <mergeCell ref="A12:B12"/>
    <mergeCell ref="A8:B8"/>
    <mergeCell ref="A14:B14"/>
    <mergeCell ref="A2:B2"/>
    <mergeCell ref="G13:H13"/>
    <mergeCell ref="G14:H14"/>
    <mergeCell ref="G15:H15"/>
    <mergeCell ref="G8:H8"/>
    <mergeCell ref="G9:H9"/>
    <mergeCell ref="G7:H7"/>
    <mergeCell ref="G6:H6"/>
    <mergeCell ref="G12:H12"/>
    <mergeCell ref="A9:B9"/>
    <mergeCell ref="A15:B15"/>
    <mergeCell ref="A3:B3"/>
    <mergeCell ref="A6:B6"/>
    <mergeCell ref="A13:B13"/>
  </mergeCells>
  <phoneticPr fontId="56" type="noConversion"/>
  <printOptions horizontalCentered="1"/>
  <pageMargins left="0.31496062992125984" right="0.31496062992125984" top="0.35433070866141736" bottom="0.35433070866141736" header="0.31496062992125984" footer="0.31496062992125984"/>
  <pageSetup paperSize="8" scale="7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12BE7-7E96-4850-8EB0-9514D12D73A2}">
  <sheetPr>
    <tabColor theme="1" tint="0.499984740745262"/>
  </sheetPr>
  <dimension ref="A1:BI29"/>
  <sheetViews>
    <sheetView topLeftCell="D1" workbookViewId="0">
      <selection activeCell="T15" sqref="T15"/>
    </sheetView>
  </sheetViews>
  <sheetFormatPr defaultColWidth="8.85546875" defaultRowHeight="15" x14ac:dyDescent="0.25"/>
  <cols>
    <col min="1" max="1" width="26.28515625" style="273" customWidth="1"/>
    <col min="2" max="2" width="8.85546875" style="273"/>
    <col min="3" max="3" width="4.5703125" style="273" customWidth="1"/>
    <col min="4" max="4" width="34.140625" style="273" bestFit="1" customWidth="1"/>
    <col min="5" max="5" width="8.85546875" style="273"/>
    <col min="6" max="6" width="4.5703125" style="273" customWidth="1"/>
    <col min="7" max="7" width="17.28515625" style="273" bestFit="1" customWidth="1"/>
    <col min="8" max="8" width="9.28515625" style="273" customWidth="1"/>
    <col min="9" max="9" width="4.5703125" style="273" customWidth="1"/>
    <col min="10" max="11" width="8.85546875" style="273"/>
    <col min="12" max="12" width="18.7109375" style="273" customWidth="1"/>
    <col min="13" max="13" width="11.42578125" style="273" customWidth="1"/>
    <col min="14" max="14" width="4.5703125" style="273" customWidth="1"/>
    <col min="15" max="15" width="15" style="273" bestFit="1" customWidth="1"/>
    <col min="16" max="16" width="15" style="273" customWidth="1"/>
    <col min="17" max="17" width="4.5703125" style="273" customWidth="1"/>
    <col min="18" max="18" width="21.7109375" style="273" bestFit="1" customWidth="1"/>
    <col min="19" max="19" width="4.5703125" style="273" customWidth="1"/>
    <col min="20" max="20" width="21.7109375" style="273" customWidth="1"/>
    <col min="21" max="21" width="4.5703125" style="273" customWidth="1"/>
    <col min="22" max="22" width="50.42578125" style="273" bestFit="1" customWidth="1"/>
    <col min="23" max="23" width="4.5703125" style="273" customWidth="1"/>
    <col min="24" max="24" width="9.5703125" style="273" bestFit="1" customWidth="1"/>
    <col min="25" max="25" width="4.5703125" style="273" customWidth="1"/>
    <col min="26" max="26" width="12.85546875" style="273" bestFit="1" customWidth="1"/>
    <col min="27" max="27" width="12.85546875" style="273" customWidth="1"/>
    <col min="28" max="28" width="17.28515625" style="273" customWidth="1"/>
    <col min="29" max="29" width="9.5703125" style="273" bestFit="1" customWidth="1"/>
    <col min="30" max="33" width="9.5703125" style="273" customWidth="1"/>
    <col min="34" max="34" width="4.5703125" style="273" customWidth="1"/>
    <col min="35" max="35" width="8.85546875" style="280"/>
    <col min="36" max="36" width="4.5703125" style="273" customWidth="1"/>
    <col min="37" max="37" width="20.28515625" style="273" customWidth="1"/>
    <col min="38" max="38" width="13.28515625" style="273" customWidth="1"/>
    <col min="39" max="39" width="20.28515625" style="273" customWidth="1"/>
    <col min="40" max="40" width="8.85546875" style="273"/>
    <col min="41" max="41" width="11.7109375" style="273" bestFit="1" customWidth="1"/>
    <col min="42" max="43" width="11.5703125" style="273" customWidth="1"/>
    <col min="44" max="45" width="12.42578125" style="273" customWidth="1"/>
    <col min="46" max="46" width="8.85546875" style="273"/>
    <col min="47" max="47" width="11.7109375" style="276" bestFit="1" customWidth="1"/>
    <col min="48" max="60" width="8.85546875" style="273"/>
    <col min="61" max="61" width="11.7109375" style="273" bestFit="1" customWidth="1"/>
    <col min="62" max="16384" width="8.85546875" style="273"/>
  </cols>
  <sheetData>
    <row r="1" spans="1:61" ht="23.25" x14ac:dyDescent="0.35">
      <c r="A1" s="272" t="s">
        <v>552</v>
      </c>
      <c r="AF1" s="590" t="s">
        <v>655</v>
      </c>
    </row>
    <row r="3" spans="1:61" s="373" customFormat="1" ht="60.75" thickBot="1" x14ac:dyDescent="0.3">
      <c r="D3" s="373" t="s">
        <v>4</v>
      </c>
      <c r="E3" s="373" t="s">
        <v>546</v>
      </c>
      <c r="G3" s="373" t="s">
        <v>4</v>
      </c>
      <c r="H3" s="373" t="s">
        <v>546</v>
      </c>
      <c r="J3" s="373" t="s">
        <v>4</v>
      </c>
      <c r="K3" s="373" t="s">
        <v>548</v>
      </c>
      <c r="L3" s="373" t="s">
        <v>247</v>
      </c>
      <c r="M3" s="373" t="s">
        <v>253</v>
      </c>
      <c r="O3" s="373" t="s">
        <v>508</v>
      </c>
      <c r="P3" s="372" t="s">
        <v>659</v>
      </c>
      <c r="R3" s="373" t="s">
        <v>586</v>
      </c>
      <c r="T3" s="373" t="s">
        <v>591</v>
      </c>
      <c r="V3" s="373" t="s">
        <v>549</v>
      </c>
      <c r="X3" s="374" t="s">
        <v>556</v>
      </c>
      <c r="Z3" s="373" t="s">
        <v>557</v>
      </c>
      <c r="AA3" s="372" t="s">
        <v>577</v>
      </c>
      <c r="AB3" s="372" t="s">
        <v>580</v>
      </c>
      <c r="AC3" s="373" t="s">
        <v>556</v>
      </c>
      <c r="AD3" s="372" t="s">
        <v>574</v>
      </c>
      <c r="AE3" s="372" t="s">
        <v>575</v>
      </c>
      <c r="AF3" s="372" t="s">
        <v>157</v>
      </c>
      <c r="AG3" s="372"/>
      <c r="AI3" s="375" t="s">
        <v>558</v>
      </c>
      <c r="AK3" s="373" t="s">
        <v>555</v>
      </c>
      <c r="AL3" s="373" t="s">
        <v>508</v>
      </c>
      <c r="AM3" s="372" t="s">
        <v>624</v>
      </c>
      <c r="AO3" s="373" t="s">
        <v>557</v>
      </c>
      <c r="AP3" s="503" t="s">
        <v>626</v>
      </c>
      <c r="AQ3" s="503" t="s">
        <v>628</v>
      </c>
      <c r="AR3" s="503" t="s">
        <v>629</v>
      </c>
      <c r="AS3" s="504" t="s">
        <v>627</v>
      </c>
      <c r="AU3" s="376" t="s">
        <v>557</v>
      </c>
      <c r="AV3" s="376" t="s">
        <v>164</v>
      </c>
      <c r="AW3" s="376">
        <v>7</v>
      </c>
      <c r="AX3" s="376" t="s">
        <v>10</v>
      </c>
      <c r="AY3" s="376" t="s">
        <v>12</v>
      </c>
      <c r="AZ3" s="376" t="s">
        <v>14</v>
      </c>
      <c r="BA3" s="376" t="s">
        <v>16</v>
      </c>
      <c r="BB3" s="376">
        <v>11</v>
      </c>
      <c r="BC3" s="376">
        <v>14</v>
      </c>
      <c r="BD3" s="376" t="s">
        <v>190</v>
      </c>
      <c r="BE3" s="376" t="s">
        <v>191</v>
      </c>
      <c r="BF3" s="376" t="s">
        <v>114</v>
      </c>
      <c r="BG3" s="376" t="s">
        <v>115</v>
      </c>
      <c r="BH3" s="376" t="s">
        <v>116</v>
      </c>
      <c r="BI3" s="376" t="s">
        <v>276</v>
      </c>
    </row>
    <row r="4" spans="1:61" ht="15.75" thickBot="1" x14ac:dyDescent="0.3">
      <c r="A4" s="274" t="s">
        <v>554</v>
      </c>
      <c r="B4" s="275">
        <v>2024</v>
      </c>
      <c r="D4" s="276" t="s">
        <v>243</v>
      </c>
      <c r="E4" s="277">
        <v>2.8000000000000001E-2</v>
      </c>
      <c r="G4" s="273" t="s">
        <v>247</v>
      </c>
      <c r="H4" s="277">
        <v>7.0000000000000001E-3</v>
      </c>
      <c r="J4" s="273" t="s">
        <v>248</v>
      </c>
      <c r="K4" s="273">
        <v>0.85</v>
      </c>
      <c r="L4" s="278" cm="1">
        <f t="array" ref="L4">K4*Table2[Taux]</f>
        <v>5.9499999999999996E-3</v>
      </c>
      <c r="M4" s="278">
        <v>1E-4</v>
      </c>
      <c r="O4" s="273" t="s">
        <v>71</v>
      </c>
      <c r="P4" s="273" t="s">
        <v>71</v>
      </c>
      <c r="R4" s="273" t="s">
        <v>587</v>
      </c>
      <c r="T4" s="273" t="s">
        <v>588</v>
      </c>
      <c r="V4" s="273" t="s">
        <v>70</v>
      </c>
      <c r="X4" s="269" t="s">
        <v>551</v>
      </c>
      <c r="Z4" s="281" t="s">
        <v>573</v>
      </c>
      <c r="AA4" s="281" t="s">
        <v>190</v>
      </c>
      <c r="AB4" s="281" t="s">
        <v>118</v>
      </c>
      <c r="AC4" s="273" t="s">
        <v>551</v>
      </c>
      <c r="AD4" s="273">
        <v>0.625</v>
      </c>
      <c r="AE4" s="273">
        <v>0.82499999999999996</v>
      </c>
      <c r="AF4" s="273">
        <v>0.73450000000000004</v>
      </c>
      <c r="AI4" s="273" t="s">
        <v>573</v>
      </c>
      <c r="AK4" s="273" t="s">
        <v>50</v>
      </c>
      <c r="AL4" s="273" t="s">
        <v>51</v>
      </c>
      <c r="AM4" s="273" t="s">
        <v>50</v>
      </c>
      <c r="AO4" t="s">
        <v>190</v>
      </c>
      <c r="AP4" s="273">
        <f>0.8*0.23</f>
        <v>0.18400000000000002</v>
      </c>
      <c r="AQ4" s="273">
        <f>0.2*0.8</f>
        <v>0.16000000000000003</v>
      </c>
      <c r="AR4" s="273">
        <v>0.2</v>
      </c>
      <c r="AS4" s="273">
        <f>1-Table11[[#This Row],[Bachelor et plus (minimum)]]-Table11[[#This Row],[Auxiliaire de vie et ASF (maximum)]]-Table11[[#This Row],[Autres qualifications (maximum)]]</f>
        <v>0.45599999999999991</v>
      </c>
      <c r="AU4" s="94">
        <v>7</v>
      </c>
      <c r="AV4" s="284">
        <v>8.9186999999999994</v>
      </c>
      <c r="AW4" s="82">
        <f>SUMIFS($AV:$AV,$AU:$AU,$AU4)/SUMIFS($AV:$AV,$AU:$AU,AW$3)</f>
        <v>1</v>
      </c>
      <c r="AX4" s="25">
        <f t="shared" ref="AX4:BI16" si="0">SUMIFS($AV:$AV,$AU:$AU,$AU4)/SUMIFS($AV:$AV,$AU:$AU,AX$3)</f>
        <v>0.64316002019182228</v>
      </c>
      <c r="AY4" s="25">
        <f t="shared" si="0"/>
        <v>0.70890794776208377</v>
      </c>
      <c r="AZ4" s="25">
        <f t="shared" si="0"/>
        <v>0.56054025856488321</v>
      </c>
      <c r="BA4" s="25">
        <f t="shared" si="0"/>
        <v>1.0358897522561761</v>
      </c>
      <c r="BB4" s="25">
        <f t="shared" si="0"/>
        <v>1.0940236991241628</v>
      </c>
      <c r="BC4" s="25">
        <f t="shared" si="0"/>
        <v>1.1982024343713895</v>
      </c>
      <c r="BD4" s="26"/>
      <c r="BE4" s="26"/>
      <c r="BF4" s="26"/>
      <c r="BG4" s="26"/>
      <c r="BH4" s="26"/>
      <c r="BI4" s="26"/>
    </row>
    <row r="5" spans="1:61" ht="15.75" thickBot="1" x14ac:dyDescent="0.3">
      <c r="A5" s="274" t="s">
        <v>553</v>
      </c>
      <c r="B5" s="279">
        <f>365+IF(MOD($B$4,4),0,1)</f>
        <v>366</v>
      </c>
      <c r="D5" s="276" t="s">
        <v>244</v>
      </c>
      <c r="E5" s="277">
        <v>0.08</v>
      </c>
      <c r="J5" s="273" t="s">
        <v>249</v>
      </c>
      <c r="K5" s="273">
        <v>1</v>
      </c>
      <c r="L5" s="278" cm="1">
        <f t="array" ref="L5">K5*Table2[Taux]</f>
        <v>7.0000000000000001E-3</v>
      </c>
      <c r="M5" s="278">
        <v>1E-4</v>
      </c>
      <c r="O5" s="273" t="s">
        <v>181</v>
      </c>
      <c r="P5" s="273" t="s">
        <v>181</v>
      </c>
      <c r="R5" s="273" t="s">
        <v>126</v>
      </c>
      <c r="T5" s="273" t="s">
        <v>589</v>
      </c>
      <c r="V5" s="273" t="s">
        <v>186</v>
      </c>
      <c r="X5" s="270" t="s">
        <v>550</v>
      </c>
      <c r="Z5" s="282" t="s">
        <v>579</v>
      </c>
      <c r="AA5" s="282" t="s">
        <v>191</v>
      </c>
      <c r="AB5" s="282" t="s">
        <v>119</v>
      </c>
      <c r="AC5" s="273" t="s">
        <v>551</v>
      </c>
      <c r="AD5" s="273">
        <v>0.625</v>
      </c>
      <c r="AE5" s="273">
        <v>0.82499999999999996</v>
      </c>
      <c r="AF5" s="273">
        <v>0.82630000000000003</v>
      </c>
      <c r="AI5" s="280" t="s">
        <v>286</v>
      </c>
      <c r="AK5" s="273" t="s">
        <v>53</v>
      </c>
      <c r="AL5" s="273" t="s">
        <v>54</v>
      </c>
      <c r="AM5" s="273" t="s">
        <v>53</v>
      </c>
      <c r="AO5" t="s">
        <v>191</v>
      </c>
      <c r="AP5" s="273">
        <f>0.3*0.8</f>
        <v>0.24</v>
      </c>
      <c r="AQ5" s="273">
        <f t="shared" ref="AQ5:AQ9" si="1">0.2*0.8</f>
        <v>0.16000000000000003</v>
      </c>
      <c r="AR5" s="273">
        <v>0.2</v>
      </c>
      <c r="AS5" s="273">
        <f>1-Table11[[#This Row],[Bachelor et plus (minimum)]]-Table11[[#This Row],[Auxiliaire de vie et ASF (maximum)]]-Table11[[#This Row],[Autres qualifications (maximum)]]</f>
        <v>0.39999999999999997</v>
      </c>
      <c r="AU5" s="94" t="s">
        <v>10</v>
      </c>
      <c r="AV5" s="284">
        <v>13.867000000000001</v>
      </c>
      <c r="AW5" s="25">
        <f>SUMIFS($AV:$AV,$AU:$AU,$AU5)/SUMIFS($AV:$AV,$AU:$AU,AW$3)</f>
        <v>1.5548230123224238</v>
      </c>
      <c r="AX5" s="82">
        <f t="shared" si="0"/>
        <v>1</v>
      </c>
      <c r="AY5" s="25">
        <f t="shared" si="0"/>
        <v>1.1022263907987506</v>
      </c>
      <c r="AZ5" s="25">
        <f t="shared" si="0"/>
        <v>0.87154089334984197</v>
      </c>
      <c r="BA5" s="25">
        <f t="shared" si="0"/>
        <v>1.6106252250368771</v>
      </c>
      <c r="BB5" s="25">
        <f t="shared" si="0"/>
        <v>1.7010132234243518</v>
      </c>
      <c r="BC5" s="25">
        <f t="shared" si="0"/>
        <v>1.862992718381385</v>
      </c>
      <c r="BD5" s="26"/>
      <c r="BE5" s="26"/>
      <c r="BF5" s="26"/>
      <c r="BG5" s="26"/>
      <c r="BH5" s="26"/>
      <c r="BI5" s="26"/>
    </row>
    <row r="6" spans="1:61" ht="15.75" thickBot="1" x14ac:dyDescent="0.3">
      <c r="A6" s="274" t="s">
        <v>593</v>
      </c>
      <c r="B6" s="279">
        <f>173*12</f>
        <v>2076</v>
      </c>
      <c r="D6" s="276" t="s">
        <v>245</v>
      </c>
      <c r="E6" s="278">
        <v>2.5000000000000001E-3</v>
      </c>
      <c r="J6" s="273" t="s">
        <v>250</v>
      </c>
      <c r="K6" s="273">
        <v>1.1000000000000001</v>
      </c>
      <c r="L6" s="278" cm="1">
        <f t="array" ref="L6">K6*Table2[Taux]</f>
        <v>7.7000000000000011E-3</v>
      </c>
      <c r="M6" s="278">
        <v>4.1999999999999997E-3</v>
      </c>
      <c r="O6" s="273" t="s">
        <v>182</v>
      </c>
      <c r="P6" s="273" t="s">
        <v>182</v>
      </c>
      <c r="T6" s="273" t="s">
        <v>590</v>
      </c>
      <c r="V6" s="273" t="s">
        <v>185</v>
      </c>
      <c r="Z6" s="281" t="s">
        <v>286</v>
      </c>
      <c r="AA6" s="281" t="s">
        <v>114</v>
      </c>
      <c r="AB6" s="281" t="s">
        <v>120</v>
      </c>
      <c r="AC6" s="273" t="s">
        <v>551</v>
      </c>
      <c r="AD6" s="273">
        <v>0.625</v>
      </c>
      <c r="AE6" s="273">
        <v>0.82499999999999996</v>
      </c>
      <c r="AF6" s="273">
        <v>1.22</v>
      </c>
      <c r="AI6" s="280" t="s">
        <v>116</v>
      </c>
      <c r="AK6" s="273" t="s">
        <v>50</v>
      </c>
      <c r="AL6" s="273" t="s">
        <v>55</v>
      </c>
      <c r="AM6" s="273" t="s">
        <v>50</v>
      </c>
      <c r="AO6" t="s">
        <v>114</v>
      </c>
      <c r="AP6" s="273">
        <f>0.4*0.8</f>
        <v>0.32000000000000006</v>
      </c>
      <c r="AQ6" s="273">
        <f t="shared" si="1"/>
        <v>0.16000000000000003</v>
      </c>
      <c r="AR6" s="273">
        <v>0.2</v>
      </c>
      <c r="AS6" s="273">
        <f>1-Table11[[#This Row],[Bachelor et plus (minimum)]]-Table11[[#This Row],[Auxiliaire de vie et ASF (maximum)]]-Table11[[#This Row],[Autres qualifications (maximum)]]</f>
        <v>0.3199999999999999</v>
      </c>
      <c r="AU6" s="94" t="s">
        <v>12</v>
      </c>
      <c r="AV6" s="284">
        <v>12.5809</v>
      </c>
      <c r="AW6" s="25">
        <f t="shared" ref="AW6:AW10" si="2">SUMIFS($AV:$AV,$AU:$AU,$AU6)/SUMIFS($AV:$AV,$AU:$AU,AW$3)</f>
        <v>1.4106203818942222</v>
      </c>
      <c r="AX6" s="25">
        <f t="shared" si="0"/>
        <v>0.907254633302084</v>
      </c>
      <c r="AY6" s="82">
        <f t="shared" si="0"/>
        <v>1</v>
      </c>
      <c r="AZ6" s="25">
        <f t="shared" si="0"/>
        <v>0.79070951360388164</v>
      </c>
      <c r="BA6" s="25">
        <f t="shared" si="0"/>
        <v>1.4612471979279185</v>
      </c>
      <c r="BB6" s="25">
        <f t="shared" si="0"/>
        <v>1.5432521282598561</v>
      </c>
      <c r="BC6" s="25">
        <f t="shared" si="0"/>
        <v>1.6902087755595563</v>
      </c>
      <c r="BD6" s="26"/>
      <c r="BE6" s="26"/>
      <c r="BF6" s="26"/>
      <c r="BG6" s="26"/>
      <c r="BH6" s="26"/>
      <c r="BI6" s="26"/>
    </row>
    <row r="7" spans="1:61" ht="15.75" thickBot="1" x14ac:dyDescent="0.3">
      <c r="A7" s="274" t="s">
        <v>604</v>
      </c>
      <c r="B7" s="275">
        <v>8</v>
      </c>
      <c r="D7" s="276" t="s">
        <v>246</v>
      </c>
      <c r="E7" s="278">
        <v>1.4E-3</v>
      </c>
      <c r="J7" s="273" t="s">
        <v>251</v>
      </c>
      <c r="K7" s="273">
        <v>1.3</v>
      </c>
      <c r="L7" s="278" cm="1">
        <f t="array" ref="L7">K7*Table2[Taux]</f>
        <v>9.1000000000000004E-3</v>
      </c>
      <c r="M7" s="278">
        <v>1.3599999999999999E-2</v>
      </c>
      <c r="O7" s="273" t="s">
        <v>183</v>
      </c>
      <c r="P7" s="273" t="s">
        <v>183</v>
      </c>
      <c r="T7" s="273" t="s">
        <v>690</v>
      </c>
      <c r="V7" s="273" t="s">
        <v>623</v>
      </c>
      <c r="Z7" s="281" t="s">
        <v>116</v>
      </c>
      <c r="AA7" s="281" t="s">
        <v>116</v>
      </c>
      <c r="AB7" s="281" t="s">
        <v>578</v>
      </c>
      <c r="AC7" s="273" t="s">
        <v>551</v>
      </c>
      <c r="AD7" s="273">
        <v>0.625</v>
      </c>
      <c r="AE7" s="273">
        <v>0.82499999999999996</v>
      </c>
      <c r="AF7" s="273">
        <v>1.1936</v>
      </c>
      <c r="AI7" s="280" t="s">
        <v>115</v>
      </c>
      <c r="AK7" s="273" t="s">
        <v>52</v>
      </c>
      <c r="AL7" s="273" t="s">
        <v>56</v>
      </c>
      <c r="AM7" s="273" t="s">
        <v>52</v>
      </c>
      <c r="AO7" t="s">
        <v>116</v>
      </c>
      <c r="AP7" s="273">
        <f t="shared" ref="AP7:AP8" si="3">0.4*0.8</f>
        <v>0.32000000000000006</v>
      </c>
      <c r="AQ7" s="273">
        <f t="shared" si="1"/>
        <v>0.16000000000000003</v>
      </c>
      <c r="AR7" s="273">
        <v>0.2</v>
      </c>
      <c r="AS7" s="273">
        <f>1-Table11[[#This Row],[Bachelor et plus (minimum)]]-Table11[[#This Row],[Auxiliaire de vie et ASF (maximum)]]-Table11[[#This Row],[Autres qualifications (maximum)]]</f>
        <v>0.3199999999999999</v>
      </c>
      <c r="AU7" s="94" t="s">
        <v>14</v>
      </c>
      <c r="AV7" s="284">
        <v>15.9109</v>
      </c>
      <c r="AW7" s="25">
        <f t="shared" si="2"/>
        <v>1.7839931828629734</v>
      </c>
      <c r="AX7" s="25">
        <f t="shared" si="0"/>
        <v>1.1473930915122232</v>
      </c>
      <c r="AY7" s="25">
        <f t="shared" si="0"/>
        <v>1.2646869460849384</v>
      </c>
      <c r="AZ7" s="82">
        <f t="shared" si="0"/>
        <v>1</v>
      </c>
      <c r="BA7" s="25">
        <f t="shared" si="0"/>
        <v>1.8480202562226327</v>
      </c>
      <c r="BB7" s="25">
        <f t="shared" si="0"/>
        <v>1.9517308211280389</v>
      </c>
      <c r="BC7" s="25">
        <f t="shared" si="0"/>
        <v>2.1375849746083779</v>
      </c>
      <c r="BD7" s="26"/>
      <c r="BE7" s="26"/>
      <c r="BF7" s="26"/>
      <c r="BG7" s="26"/>
      <c r="BH7" s="26"/>
      <c r="BI7" s="26"/>
    </row>
    <row r="8" spans="1:61" ht="15.75" thickBot="1" x14ac:dyDescent="0.3">
      <c r="A8" s="274" t="s">
        <v>605</v>
      </c>
      <c r="B8" s="279">
        <v>11</v>
      </c>
      <c r="J8" s="273" t="s">
        <v>252</v>
      </c>
      <c r="K8" s="273">
        <v>1.5</v>
      </c>
      <c r="L8" s="278" cm="1">
        <f t="array" ref="L8">K8*Table2[Taux]</f>
        <v>1.0500000000000001E-2</v>
      </c>
      <c r="O8" s="273" t="s">
        <v>184</v>
      </c>
      <c r="P8" s="273" t="s">
        <v>184</v>
      </c>
      <c r="Z8" s="281" t="s">
        <v>115</v>
      </c>
      <c r="AA8" s="281" t="s">
        <v>115</v>
      </c>
      <c r="AB8" s="281" t="s">
        <v>121</v>
      </c>
      <c r="AC8" s="273" t="s">
        <v>551</v>
      </c>
      <c r="AD8" s="273">
        <v>0.625</v>
      </c>
      <c r="AE8" s="273">
        <v>0.82499999999999996</v>
      </c>
      <c r="AF8" s="273">
        <v>1.0304</v>
      </c>
      <c r="AI8" s="280" t="s">
        <v>276</v>
      </c>
      <c r="AK8" s="273" t="s">
        <v>52</v>
      </c>
      <c r="AL8" s="273" t="s">
        <v>57</v>
      </c>
      <c r="AM8" s="273" t="s">
        <v>52</v>
      </c>
      <c r="AO8" t="s">
        <v>115</v>
      </c>
      <c r="AP8" s="273">
        <f t="shared" si="3"/>
        <v>0.32000000000000006</v>
      </c>
      <c r="AQ8" s="273">
        <f t="shared" si="1"/>
        <v>0.16000000000000003</v>
      </c>
      <c r="AR8" s="273">
        <v>0.2</v>
      </c>
      <c r="AS8" s="273">
        <f>1-Table11[[#This Row],[Bachelor et plus (minimum)]]-Table11[[#This Row],[Auxiliaire de vie et ASF (maximum)]]-Table11[[#This Row],[Autres qualifications (maximum)]]</f>
        <v>0.3199999999999999</v>
      </c>
      <c r="AU8" s="94" t="s">
        <v>16</v>
      </c>
      <c r="AV8" s="284">
        <v>8.6097000000000001</v>
      </c>
      <c r="AW8" s="25">
        <f t="shared" si="2"/>
        <v>0.96535369504524204</v>
      </c>
      <c r="AX8" s="25">
        <f t="shared" si="0"/>
        <v>0.62087690199754808</v>
      </c>
      <c r="AY8" s="25">
        <f t="shared" si="0"/>
        <v>0.68434690681906707</v>
      </c>
      <c r="AZ8" s="25">
        <f t="shared" si="0"/>
        <v>0.5411196098272254</v>
      </c>
      <c r="BA8" s="82">
        <f t="shared" si="0"/>
        <v>1</v>
      </c>
      <c r="BB8" s="25">
        <f t="shared" si="0"/>
        <v>1.0561198204165747</v>
      </c>
      <c r="BC8" s="25">
        <f t="shared" si="0"/>
        <v>1.1566891474326249</v>
      </c>
      <c r="BD8" s="26"/>
      <c r="BE8" s="26"/>
      <c r="BF8" s="26"/>
      <c r="BG8" s="26"/>
      <c r="BH8" s="26"/>
      <c r="BI8" s="26"/>
    </row>
    <row r="9" spans="1:61" ht="15.75" thickBot="1" x14ac:dyDescent="0.3">
      <c r="A9" s="274" t="s">
        <v>606</v>
      </c>
      <c r="B9" s="279">
        <v>34</v>
      </c>
      <c r="D9" s="438"/>
      <c r="O9" s="273" t="s">
        <v>72</v>
      </c>
      <c r="P9" s="273" t="s">
        <v>72</v>
      </c>
      <c r="Z9" s="281" t="s">
        <v>276</v>
      </c>
      <c r="AA9" s="281" t="s">
        <v>276</v>
      </c>
      <c r="AB9" s="281" t="s">
        <v>276</v>
      </c>
      <c r="AC9" s="273" t="s">
        <v>551</v>
      </c>
      <c r="AD9" s="273">
        <v>0.625</v>
      </c>
      <c r="AE9" s="273">
        <v>0.82499999999999996</v>
      </c>
      <c r="AF9" s="273">
        <v>1.39</v>
      </c>
      <c r="AI9" s="280" t="s">
        <v>123</v>
      </c>
      <c r="AK9" s="273" t="s">
        <v>53</v>
      </c>
      <c r="AL9" s="273" t="s">
        <v>58</v>
      </c>
      <c r="AM9" s="273" t="s">
        <v>53</v>
      </c>
      <c r="AO9" t="s">
        <v>276</v>
      </c>
      <c r="AP9" s="273">
        <f>0.265*0.8</f>
        <v>0.21200000000000002</v>
      </c>
      <c r="AQ9" s="273">
        <f t="shared" si="1"/>
        <v>0.16000000000000003</v>
      </c>
      <c r="AR9" s="273">
        <v>0.2</v>
      </c>
      <c r="AS9" s="273">
        <f>1-Table11[[#This Row],[Bachelor et plus (minimum)]]-Table11[[#This Row],[Auxiliaire de vie et ASF (maximum)]]-Table11[[#This Row],[Autres qualifications (maximum)]]</f>
        <v>0.42799999999999999</v>
      </c>
      <c r="AU9" s="94">
        <v>11</v>
      </c>
      <c r="AV9" s="284">
        <v>8.1522000000000006</v>
      </c>
      <c r="AW9" s="25">
        <f t="shared" si="2"/>
        <v>0.91405698139863445</v>
      </c>
      <c r="AX9" s="25">
        <f t="shared" si="0"/>
        <v>0.58788490661282178</v>
      </c>
      <c r="AY9" s="25">
        <f t="shared" si="0"/>
        <v>0.64798225882091109</v>
      </c>
      <c r="AZ9" s="25">
        <f t="shared" si="0"/>
        <v>0.5123657366962272</v>
      </c>
      <c r="BA9" s="25">
        <f t="shared" si="0"/>
        <v>0.9468622600090596</v>
      </c>
      <c r="BB9" s="82">
        <f t="shared" si="0"/>
        <v>1</v>
      </c>
      <c r="BC9" s="25">
        <f t="shared" si="0"/>
        <v>1.0952253002660075</v>
      </c>
      <c r="BD9" s="26"/>
      <c r="BE9" s="26"/>
      <c r="BF9" s="26"/>
      <c r="BG9" s="26"/>
      <c r="BH9" s="26"/>
      <c r="BI9" s="26"/>
    </row>
    <row r="10" spans="1:61" ht="15.75" thickBot="1" x14ac:dyDescent="0.3">
      <c r="A10" s="274" t="s">
        <v>625</v>
      </c>
      <c r="B10" s="279">
        <v>24</v>
      </c>
      <c r="D10" s="438"/>
      <c r="O10" s="273" t="s">
        <v>73</v>
      </c>
      <c r="P10" s="273" t="s">
        <v>73</v>
      </c>
      <c r="Z10" s="282">
        <v>7</v>
      </c>
      <c r="AA10" s="282">
        <v>7</v>
      </c>
      <c r="AB10" s="282" t="s">
        <v>8</v>
      </c>
      <c r="AC10" s="273" t="s">
        <v>550</v>
      </c>
      <c r="AD10" s="273">
        <v>0.625</v>
      </c>
      <c r="AE10" s="273">
        <v>0.82499999999999996</v>
      </c>
      <c r="AI10" s="280" t="s">
        <v>124</v>
      </c>
      <c r="AK10" s="273" t="s">
        <v>53</v>
      </c>
      <c r="AL10" s="273" t="s">
        <v>59</v>
      </c>
      <c r="AM10" s="273" t="s">
        <v>53</v>
      </c>
      <c r="AU10" s="94">
        <v>14</v>
      </c>
      <c r="AV10" s="284">
        <v>7.4433999999999996</v>
      </c>
      <c r="AW10" s="25">
        <f t="shared" si="2"/>
        <v>0.83458351553477528</v>
      </c>
      <c r="AX10" s="25">
        <f t="shared" si="0"/>
        <v>0.53677075070310798</v>
      </c>
      <c r="AY10" s="25">
        <f t="shared" si="0"/>
        <v>0.59164288723382263</v>
      </c>
      <c r="AZ10" s="25">
        <f t="shared" si="0"/>
        <v>0.46781765959185212</v>
      </c>
      <c r="BA10" s="25">
        <f t="shared" si="0"/>
        <v>0.86453651114440677</v>
      </c>
      <c r="BB10" s="25">
        <f t="shared" si="0"/>
        <v>0.91305414489340286</v>
      </c>
      <c r="BC10" s="82">
        <f t="shared" si="0"/>
        <v>1</v>
      </c>
      <c r="BD10" s="26"/>
      <c r="BE10" s="26"/>
      <c r="BF10" s="26"/>
      <c r="BG10" s="26"/>
      <c r="BH10" s="26"/>
      <c r="BI10" s="26"/>
    </row>
    <row r="11" spans="1:61" x14ac:dyDescent="0.25">
      <c r="O11" s="273" t="s">
        <v>206</v>
      </c>
      <c r="P11" s="273" t="s">
        <v>206</v>
      </c>
      <c r="Z11" s="282" t="s">
        <v>10</v>
      </c>
      <c r="AA11" s="282" t="s">
        <v>10</v>
      </c>
      <c r="AB11" s="282" t="s">
        <v>9</v>
      </c>
      <c r="AC11" s="273" t="s">
        <v>550</v>
      </c>
      <c r="AD11" s="273">
        <v>0.625</v>
      </c>
      <c r="AE11" s="273">
        <v>0.82499999999999996</v>
      </c>
      <c r="AI11" s="280">
        <v>7</v>
      </c>
      <c r="AK11" s="273" t="s">
        <v>53</v>
      </c>
      <c r="AL11" s="273" t="s">
        <v>160</v>
      </c>
      <c r="AM11" s="273" t="s">
        <v>53</v>
      </c>
      <c r="AU11" s="94" t="s">
        <v>190</v>
      </c>
      <c r="AV11" s="284">
        <v>33.883000000000003</v>
      </c>
      <c r="AW11" s="26"/>
      <c r="AX11" s="26"/>
      <c r="AY11" s="26"/>
      <c r="AZ11" s="26"/>
      <c r="BA11" s="26"/>
      <c r="BB11" s="26"/>
      <c r="BC11" s="26"/>
      <c r="BD11" s="82">
        <f t="shared" si="0"/>
        <v>1</v>
      </c>
      <c r="BE11" s="25">
        <f t="shared" si="0"/>
        <v>0.8890725653035253</v>
      </c>
      <c r="BF11" s="25">
        <f t="shared" si="0"/>
        <v>0.61382468777060784</v>
      </c>
      <c r="BG11" s="25">
        <f t="shared" si="0"/>
        <v>0.77407578325969462</v>
      </c>
      <c r="BH11" s="25">
        <f t="shared" si="0"/>
        <v>0.5954351669285084</v>
      </c>
      <c r="BI11" s="25">
        <f t="shared" si="0"/>
        <v>0.56670106489557603</v>
      </c>
    </row>
    <row r="12" spans="1:61" x14ac:dyDescent="0.25">
      <c r="O12" s="273" t="s">
        <v>74</v>
      </c>
      <c r="P12" s="273" t="s">
        <v>74</v>
      </c>
      <c r="Z12" s="282" t="s">
        <v>12</v>
      </c>
      <c r="AA12" s="282" t="s">
        <v>12</v>
      </c>
      <c r="AB12" s="282" t="s">
        <v>11</v>
      </c>
      <c r="AC12" s="273" t="s">
        <v>550</v>
      </c>
      <c r="AD12" s="273">
        <v>0.625</v>
      </c>
      <c r="AE12" s="273">
        <v>0.82499999999999996</v>
      </c>
      <c r="AI12" s="280" t="s">
        <v>10</v>
      </c>
      <c r="AK12" s="273" t="s">
        <v>60</v>
      </c>
      <c r="AL12" s="273" t="s">
        <v>161</v>
      </c>
      <c r="AM12" s="273" t="s">
        <v>60</v>
      </c>
      <c r="AU12" s="94" t="s">
        <v>191</v>
      </c>
      <c r="AV12" s="284">
        <v>38.110500000000002</v>
      </c>
      <c r="AW12" s="26"/>
      <c r="AX12" s="26"/>
      <c r="AY12" s="26"/>
      <c r="AZ12" s="26"/>
      <c r="BA12" s="26"/>
      <c r="BB12" s="26"/>
      <c r="BC12" s="26"/>
      <c r="BD12" s="25">
        <f t="shared" si="0"/>
        <v>1.1247675825635275</v>
      </c>
      <c r="BE12" s="82">
        <f t="shared" si="0"/>
        <v>1</v>
      </c>
      <c r="BF12" s="25">
        <f t="shared" si="0"/>
        <v>0.69041011018155862</v>
      </c>
      <c r="BG12" s="25">
        <f t="shared" si="0"/>
        <v>0.87065534745797568</v>
      </c>
      <c r="BH12" s="25">
        <f t="shared" si="0"/>
        <v>0.6697261732794888</v>
      </c>
      <c r="BI12" s="25">
        <f t="shared" si="0"/>
        <v>0.63740698679877372</v>
      </c>
    </row>
    <row r="13" spans="1:61" x14ac:dyDescent="0.25">
      <c r="O13" s="273" t="s">
        <v>75</v>
      </c>
      <c r="P13" s="273" t="s">
        <v>75</v>
      </c>
      <c r="Z13" s="282" t="s">
        <v>14</v>
      </c>
      <c r="AA13" s="282" t="s">
        <v>14</v>
      </c>
      <c r="AB13" s="282" t="s">
        <v>13</v>
      </c>
      <c r="AC13" s="273" t="s">
        <v>550</v>
      </c>
      <c r="AD13" s="273">
        <v>0.625</v>
      </c>
      <c r="AE13" s="273">
        <v>0.82499999999999996</v>
      </c>
      <c r="AI13" s="280" t="s">
        <v>12</v>
      </c>
      <c r="AK13" s="273" t="s">
        <v>50</v>
      </c>
      <c r="AL13" s="273" t="s">
        <v>61</v>
      </c>
      <c r="AM13" s="273" t="s">
        <v>60</v>
      </c>
      <c r="AU13" s="94" t="s">
        <v>114</v>
      </c>
      <c r="AV13" s="284">
        <v>55.199800000000003</v>
      </c>
      <c r="AW13" s="26"/>
      <c r="AX13" s="26"/>
      <c r="AY13" s="26"/>
      <c r="AZ13" s="26"/>
      <c r="BA13" s="26"/>
      <c r="BB13" s="26"/>
      <c r="BC13" s="26"/>
      <c r="BD13" s="25">
        <f t="shared" si="0"/>
        <v>1.6291296520378951</v>
      </c>
      <c r="BE13" s="25">
        <f t="shared" si="0"/>
        <v>1.4484144789493709</v>
      </c>
      <c r="BF13" s="82">
        <f t="shared" si="0"/>
        <v>1</v>
      </c>
      <c r="BG13" s="25">
        <f t="shared" si="0"/>
        <v>1.2610698114328274</v>
      </c>
      <c r="BH13" s="25">
        <f t="shared" si="0"/>
        <v>0.97004108630936692</v>
      </c>
      <c r="BI13" s="25">
        <f t="shared" si="0"/>
        <v>0.92322950866283437</v>
      </c>
    </row>
    <row r="14" spans="1:61" x14ac:dyDescent="0.25">
      <c r="O14" s="273" t="s">
        <v>51</v>
      </c>
      <c r="P14" s="273" t="s">
        <v>74</v>
      </c>
      <c r="Z14" s="282" t="s">
        <v>16</v>
      </c>
      <c r="AA14" s="282" t="s">
        <v>16</v>
      </c>
      <c r="AB14" s="282" t="s">
        <v>15</v>
      </c>
      <c r="AC14" s="273" t="s">
        <v>550</v>
      </c>
      <c r="AD14" s="273">
        <v>0.6</v>
      </c>
      <c r="AE14" s="273">
        <v>0.8</v>
      </c>
      <c r="AI14" s="280" t="s">
        <v>14</v>
      </c>
      <c r="AK14" s="273" t="s">
        <v>52</v>
      </c>
      <c r="AL14" s="273" t="s">
        <v>62</v>
      </c>
      <c r="AM14" s="273" t="s">
        <v>60</v>
      </c>
      <c r="AU14" s="94" t="s">
        <v>115</v>
      </c>
      <c r="AV14" s="284">
        <v>43.772199999999998</v>
      </c>
      <c r="AW14" s="26"/>
      <c r="AX14" s="26"/>
      <c r="AY14" s="26"/>
      <c r="AZ14" s="26"/>
      <c r="BA14" s="26"/>
      <c r="BB14" s="26"/>
      <c r="BC14" s="26"/>
      <c r="BD14" s="25">
        <f t="shared" si="0"/>
        <v>1.2918631762240651</v>
      </c>
      <c r="BE14" s="25">
        <f t="shared" si="0"/>
        <v>1.1485601081066896</v>
      </c>
      <c r="BF14" s="25">
        <f t="shared" si="0"/>
        <v>0.79297751078808243</v>
      </c>
      <c r="BG14" s="82">
        <f t="shared" si="0"/>
        <v>1</v>
      </c>
      <c r="BH14" s="25">
        <f t="shared" si="0"/>
        <v>0.76922076598376932</v>
      </c>
      <c r="BI14" s="25">
        <f t="shared" si="0"/>
        <v>0.73210023766555887</v>
      </c>
    </row>
    <row r="15" spans="1:61" x14ac:dyDescent="0.25">
      <c r="O15" s="273" t="s">
        <v>54</v>
      </c>
      <c r="P15" s="273" t="s">
        <v>184</v>
      </c>
      <c r="Z15" s="282">
        <v>11</v>
      </c>
      <c r="AA15" s="282">
        <v>11</v>
      </c>
      <c r="AB15" s="282" t="s">
        <v>17</v>
      </c>
      <c r="AC15" s="273" t="s">
        <v>550</v>
      </c>
      <c r="AD15" s="273">
        <v>0.625</v>
      </c>
      <c r="AE15" s="273">
        <v>0.82499999999999996</v>
      </c>
      <c r="AI15" s="280" t="s">
        <v>16</v>
      </c>
      <c r="AK15" s="273" t="s">
        <v>53</v>
      </c>
      <c r="AL15" s="273" t="s">
        <v>64</v>
      </c>
      <c r="AM15" s="273" t="s">
        <v>60</v>
      </c>
      <c r="AU15" s="94" t="s">
        <v>116</v>
      </c>
      <c r="AV15" s="284">
        <v>56.904600000000002</v>
      </c>
      <c r="AW15" s="26"/>
      <c r="AX15" s="26"/>
      <c r="AY15" s="26"/>
      <c r="AZ15" s="26"/>
      <c r="BA15" s="26"/>
      <c r="BB15" s="26"/>
      <c r="BC15" s="26"/>
      <c r="BD15" s="25">
        <f t="shared" si="0"/>
        <v>1.6794439689519818</v>
      </c>
      <c r="BE15" s="25">
        <f t="shared" si="0"/>
        <v>1.4931475577596725</v>
      </c>
      <c r="BF15" s="25">
        <f t="shared" si="0"/>
        <v>1.0308841698701807</v>
      </c>
      <c r="BG15" s="25">
        <f t="shared" si="0"/>
        <v>1.3000169057072755</v>
      </c>
      <c r="BH15" s="82">
        <f t="shared" si="0"/>
        <v>1</v>
      </c>
      <c r="BI15" s="25">
        <f t="shared" si="0"/>
        <v>0.95174268563754083</v>
      </c>
    </row>
    <row r="16" spans="1:61" x14ac:dyDescent="0.25">
      <c r="O16" s="273" t="s">
        <v>55</v>
      </c>
      <c r="P16" s="273" t="s">
        <v>75</v>
      </c>
      <c r="Z16" s="282">
        <v>14</v>
      </c>
      <c r="AA16" s="282">
        <v>14</v>
      </c>
      <c r="AB16" s="282" t="s">
        <v>37</v>
      </c>
      <c r="AC16" s="273" t="s">
        <v>550</v>
      </c>
      <c r="AD16" s="273">
        <v>0.625</v>
      </c>
      <c r="AE16" s="273">
        <v>0.82499999999999996</v>
      </c>
      <c r="AI16" s="280">
        <v>11</v>
      </c>
      <c r="AK16" s="273" t="s">
        <v>60</v>
      </c>
      <c r="AL16" s="273" t="s">
        <v>65</v>
      </c>
      <c r="AM16" s="273" t="s">
        <v>60</v>
      </c>
      <c r="AU16" s="94" t="s">
        <v>276</v>
      </c>
      <c r="AV16" s="284">
        <v>59.789900000000003</v>
      </c>
      <c r="AW16" s="26"/>
      <c r="AX16" s="26"/>
      <c r="AY16" s="26"/>
      <c r="AZ16" s="26"/>
      <c r="BA16" s="26"/>
      <c r="BB16" s="26"/>
      <c r="BC16" s="26"/>
      <c r="BD16" s="25">
        <f t="shared" si="0"/>
        <v>1.7645987663430038</v>
      </c>
      <c r="BE16" s="25">
        <f t="shared" si="0"/>
        <v>1.5688563519240104</v>
      </c>
      <c r="BF16" s="25">
        <f t="shared" si="0"/>
        <v>1.0831542867908941</v>
      </c>
      <c r="BG16" s="25">
        <f t="shared" si="0"/>
        <v>1.3659331721960515</v>
      </c>
      <c r="BH16" s="25">
        <f t="shared" si="0"/>
        <v>1.0507041609992864</v>
      </c>
      <c r="BI16" s="25">
        <f t="shared" si="0"/>
        <v>1</v>
      </c>
    </row>
    <row r="17" spans="15:39" x14ac:dyDescent="0.25">
      <c r="O17" s="273" t="s">
        <v>56</v>
      </c>
      <c r="P17" s="273" t="s">
        <v>74</v>
      </c>
      <c r="Z17" s="282" t="s">
        <v>123</v>
      </c>
      <c r="AA17" s="282" t="s">
        <v>123</v>
      </c>
      <c r="AB17" s="282" t="s">
        <v>123</v>
      </c>
      <c r="AC17" s="273" t="s">
        <v>551</v>
      </c>
      <c r="AD17" s="273">
        <v>0.625</v>
      </c>
      <c r="AE17" s="273">
        <v>0.82499999999999996</v>
      </c>
      <c r="AF17" s="273">
        <v>0.24</v>
      </c>
      <c r="AI17" s="280">
        <v>14</v>
      </c>
      <c r="AK17" s="273" t="s">
        <v>60</v>
      </c>
      <c r="AL17" s="273" t="s">
        <v>66</v>
      </c>
      <c r="AM17" s="273" t="s">
        <v>60</v>
      </c>
    </row>
    <row r="18" spans="15:39" x14ac:dyDescent="0.25">
      <c r="O18" s="273" t="s">
        <v>57</v>
      </c>
      <c r="P18" s="273" t="s">
        <v>72</v>
      </c>
      <c r="Z18" s="282" t="s">
        <v>124</v>
      </c>
      <c r="AA18" s="282" t="s">
        <v>124</v>
      </c>
      <c r="AB18" s="282" t="s">
        <v>124</v>
      </c>
      <c r="AC18" s="273" t="s">
        <v>551</v>
      </c>
      <c r="AD18" s="273">
        <v>0.625</v>
      </c>
      <c r="AE18" s="273">
        <v>0.82499999999999996</v>
      </c>
      <c r="AF18" s="273">
        <v>0.47</v>
      </c>
      <c r="AK18" s="273" t="s">
        <v>60</v>
      </c>
      <c r="AL18" s="273" t="s">
        <v>67</v>
      </c>
      <c r="AM18" s="273" t="s">
        <v>60</v>
      </c>
    </row>
    <row r="19" spans="15:39" x14ac:dyDescent="0.25">
      <c r="O19" s="273" t="s">
        <v>58</v>
      </c>
      <c r="P19" s="273" t="s">
        <v>72</v>
      </c>
      <c r="AK19" s="273" t="s">
        <v>60</v>
      </c>
      <c r="AL19" s="273" t="s">
        <v>68</v>
      </c>
      <c r="AM19" s="273" t="s">
        <v>60</v>
      </c>
    </row>
    <row r="20" spans="15:39" x14ac:dyDescent="0.25">
      <c r="O20" s="273" t="s">
        <v>59</v>
      </c>
      <c r="P20" s="273" t="s">
        <v>184</v>
      </c>
      <c r="AK20" s="273" t="s">
        <v>60</v>
      </c>
      <c r="AL20" s="273" t="s">
        <v>71</v>
      </c>
      <c r="AM20" s="273" t="s">
        <v>60</v>
      </c>
    </row>
    <row r="21" spans="15:39" x14ac:dyDescent="0.25">
      <c r="O21" s="273" t="s">
        <v>160</v>
      </c>
      <c r="P21" s="273" t="s">
        <v>184</v>
      </c>
      <c r="AK21" s="273" t="s">
        <v>60</v>
      </c>
      <c r="AL21" s="273" t="s">
        <v>181</v>
      </c>
      <c r="AM21" s="273" t="s">
        <v>60</v>
      </c>
    </row>
    <row r="22" spans="15:39" x14ac:dyDescent="0.25">
      <c r="O22" s="273" t="s">
        <v>161</v>
      </c>
      <c r="P22" s="273" t="s">
        <v>183</v>
      </c>
      <c r="AK22" s="273" t="s">
        <v>53</v>
      </c>
      <c r="AL22" s="273" t="s">
        <v>182</v>
      </c>
      <c r="AM22" s="273" t="s">
        <v>53</v>
      </c>
    </row>
    <row r="23" spans="15:39" x14ac:dyDescent="0.25">
      <c r="O23" s="273" t="s">
        <v>61</v>
      </c>
      <c r="P23" s="273" t="s">
        <v>75</v>
      </c>
      <c r="AK23" s="273" t="s">
        <v>60</v>
      </c>
      <c r="AL23" s="273" t="s">
        <v>183</v>
      </c>
      <c r="AM23" s="273" t="s">
        <v>60</v>
      </c>
    </row>
    <row r="24" spans="15:39" x14ac:dyDescent="0.25">
      <c r="O24" s="273" t="s">
        <v>62</v>
      </c>
      <c r="P24" s="273" t="s">
        <v>72</v>
      </c>
      <c r="AK24" s="273" t="s">
        <v>53</v>
      </c>
      <c r="AL24" s="273" t="s">
        <v>184</v>
      </c>
      <c r="AM24" s="273" t="s">
        <v>53</v>
      </c>
    </row>
    <row r="25" spans="15:39" x14ac:dyDescent="0.25">
      <c r="O25" s="273" t="s">
        <v>64</v>
      </c>
      <c r="P25" s="273" t="s">
        <v>183</v>
      </c>
      <c r="AK25" s="273" t="s">
        <v>52</v>
      </c>
      <c r="AL25" s="273" t="s">
        <v>72</v>
      </c>
      <c r="AM25" s="273" t="s">
        <v>52</v>
      </c>
    </row>
    <row r="26" spans="15:39" x14ac:dyDescent="0.25">
      <c r="O26" s="273" t="s">
        <v>65</v>
      </c>
      <c r="P26" s="273" t="s">
        <v>181</v>
      </c>
      <c r="AK26" s="273" t="s">
        <v>50</v>
      </c>
      <c r="AL26" s="273" t="s">
        <v>73</v>
      </c>
      <c r="AM26" s="273" t="s">
        <v>50</v>
      </c>
    </row>
    <row r="27" spans="15:39" x14ac:dyDescent="0.25">
      <c r="O27" s="273" t="s">
        <v>66</v>
      </c>
      <c r="P27" s="273" t="s">
        <v>71</v>
      </c>
      <c r="AK27" s="273" t="s">
        <v>50</v>
      </c>
      <c r="AL27" s="273" t="s">
        <v>206</v>
      </c>
      <c r="AM27" s="273" t="s">
        <v>50</v>
      </c>
    </row>
    <row r="28" spans="15:39" x14ac:dyDescent="0.25">
      <c r="O28" s="273" t="s">
        <v>67</v>
      </c>
      <c r="P28" s="273" t="s">
        <v>71</v>
      </c>
      <c r="AK28" s="273" t="s">
        <v>50</v>
      </c>
      <c r="AL28" s="273" t="s">
        <v>74</v>
      </c>
      <c r="AM28" s="273" t="s">
        <v>50</v>
      </c>
    </row>
    <row r="29" spans="15:39" x14ac:dyDescent="0.25">
      <c r="O29" s="273" t="s">
        <v>68</v>
      </c>
      <c r="P29" s="273" t="s">
        <v>71</v>
      </c>
      <c r="AK29" s="273" t="s">
        <v>50</v>
      </c>
      <c r="AL29" s="273" t="s">
        <v>75</v>
      </c>
      <c r="AM29" s="273" t="s">
        <v>50</v>
      </c>
    </row>
  </sheetData>
  <pageMargins left="0.7" right="0.7" top="0.75" bottom="0.75" header="0.3" footer="0.3"/>
  <legacyDrawing r:id="rId1"/>
  <tableParts count="11">
    <tablePart r:id="rId2"/>
    <tablePart r:id="rId3"/>
    <tablePart r:id="rId4"/>
    <tablePart r:id="rId5"/>
    <tablePart r:id="rId6"/>
    <tablePart r:id="rId7"/>
    <tablePart r:id="rId8"/>
    <tablePart r:id="rId9"/>
    <tablePart r:id="rId10"/>
    <tablePart r:id="rId11"/>
    <tablePart r:id="rId1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9.9978637043366805E-2"/>
  </sheetPr>
  <dimension ref="A1:G20"/>
  <sheetViews>
    <sheetView tabSelected="1" zoomScaleNormal="100" workbookViewId="0">
      <selection activeCell="B6" sqref="B6"/>
    </sheetView>
  </sheetViews>
  <sheetFormatPr defaultColWidth="11.42578125" defaultRowHeight="15" x14ac:dyDescent="0.25"/>
  <cols>
    <col min="1" max="1" width="30.28515625" customWidth="1"/>
    <col min="2" max="2" width="10.7109375" bestFit="1" customWidth="1"/>
    <col min="3" max="3" width="14.42578125" customWidth="1"/>
    <col min="4" max="4" width="10" bestFit="1" customWidth="1"/>
  </cols>
  <sheetData>
    <row r="1" spans="1:7" ht="21" x14ac:dyDescent="0.35">
      <c r="A1" s="283" t="str">
        <f>"F0 - Données générales pour l'année "&amp;Data!$B$4</f>
        <v>F0 - Données générales pour l'année 2024</v>
      </c>
      <c r="E1" s="487" t="s">
        <v>565</v>
      </c>
      <c r="F1" s="210"/>
      <c r="G1" s="210"/>
    </row>
    <row r="3" spans="1:7" ht="16.5" thickBot="1" x14ac:dyDescent="0.3">
      <c r="A3" s="271" t="s">
        <v>0</v>
      </c>
    </row>
    <row r="4" spans="1:7" x14ac:dyDescent="0.25">
      <c r="A4" s="286" t="s">
        <v>542</v>
      </c>
      <c r="B4" s="287" t="s">
        <v>579</v>
      </c>
    </row>
    <row r="5" spans="1:7" x14ac:dyDescent="0.25">
      <c r="A5" s="288" t="s">
        <v>1</v>
      </c>
      <c r="B5" s="289"/>
    </row>
    <row r="6" spans="1:7" x14ac:dyDescent="0.25">
      <c r="A6" s="290" t="s">
        <v>556</v>
      </c>
      <c r="B6" s="289" t="s">
        <v>551</v>
      </c>
    </row>
    <row r="7" spans="1:7" ht="15.75" thickBot="1" x14ac:dyDescent="0.3">
      <c r="A7" s="291" t="s">
        <v>557</v>
      </c>
      <c r="B7" s="292" t="s">
        <v>573</v>
      </c>
      <c r="C7" s="285"/>
    </row>
    <row r="8" spans="1:7" x14ac:dyDescent="0.25">
      <c r="B8" s="72" t="str">
        <f>IF(B7="8.3","Lors du recensement du placement familial, le 8.3 peut être combiné avec du 9.1","")</f>
        <v/>
      </c>
    </row>
    <row r="9" spans="1:7" ht="15.75" x14ac:dyDescent="0.25">
      <c r="A9" s="271" t="s">
        <v>2</v>
      </c>
      <c r="B9" s="1"/>
    </row>
    <row r="10" spans="1:7" s="285" customFormat="1" x14ac:dyDescent="0.25">
      <c r="A10" s="285" t="s">
        <v>559</v>
      </c>
      <c r="B10" s="285" t="s">
        <v>560</v>
      </c>
      <c r="C10" s="285" t="s">
        <v>561</v>
      </c>
      <c r="D10" s="285" t="s">
        <v>562</v>
      </c>
    </row>
    <row r="11" spans="1:7" x14ac:dyDescent="0.25">
      <c r="A11" s="293"/>
      <c r="B11" s="293"/>
      <c r="C11" s="293"/>
      <c r="D11" s="293"/>
    </row>
    <row r="12" spans="1:7" x14ac:dyDescent="0.25">
      <c r="A12" s="293"/>
      <c r="B12" s="293"/>
      <c r="C12" s="293"/>
      <c r="D12" s="293"/>
    </row>
    <row r="13" spans="1:7" x14ac:dyDescent="0.25">
      <c r="A13" s="293"/>
      <c r="B13" s="293"/>
      <c r="C13" s="293"/>
      <c r="D13" s="293"/>
    </row>
    <row r="14" spans="1:7" x14ac:dyDescent="0.25">
      <c r="A14" s="293"/>
      <c r="B14" s="293"/>
      <c r="C14" s="293"/>
      <c r="D14" s="293"/>
    </row>
    <row r="16" spans="1:7" ht="16.5" thickBot="1" x14ac:dyDescent="0.3">
      <c r="A16" s="271" t="s">
        <v>546</v>
      </c>
    </row>
    <row r="17" spans="1:2" ht="15.75" thickBot="1" x14ac:dyDescent="0.3">
      <c r="A17" s="294" t="s">
        <v>242</v>
      </c>
      <c r="B17" s="30">
        <v>7.0000000000000001E-3</v>
      </c>
    </row>
    <row r="18" spans="1:2" ht="15.75" thickBot="1" x14ac:dyDescent="0.3">
      <c r="A18" s="294" t="s">
        <v>241</v>
      </c>
      <c r="B18" s="30">
        <v>1.3599999999999999E-2</v>
      </c>
    </row>
    <row r="19" spans="1:2" ht="15.75" thickBot="1" x14ac:dyDescent="0.3">
      <c r="A19" s="294" t="s">
        <v>189</v>
      </c>
      <c r="B19" s="696">
        <f>IF(OR(B17="",B18=""),0,SUM(B17:B18,Table1[Taux]))</f>
        <v>0.13250000000000001</v>
      </c>
    </row>
    <row r="20" spans="1:2" ht="15.75" thickBot="1" x14ac:dyDescent="0.3">
      <c r="A20" s="294" t="s">
        <v>547</v>
      </c>
      <c r="B20" s="696" cm="1">
        <f t="array" ref="B20">SUM(Table1[Taux])-SUM((Table1[Taux])*(Table1[Libellé]="Majoration pour prestation en espèce"))+$B$17</f>
        <v>0.1164</v>
      </c>
    </row>
  </sheetData>
  <sheetProtection algorithmName="SHA-512" hashValue="ani16X4sTOcioeNCvuH4WhkUQ+4lfzFhtgS83UhuLqk55sv8eLHvW23gdQmDXzcSaTaEUBMivK4rPFu0Jy5dIg==" saltValue="KmH926pLRrAjfGQQcwb4yA==" spinCount="100000" sheet="1" objects="1" scenarios="1"/>
  <printOptions horizontalCentered="1"/>
  <pageMargins left="0.31496062992125984" right="0.31496062992125984" top="0.35433070866141736" bottom="0.35433070866141736" header="0.31496062992125984" footer="0.31496062992125984"/>
  <pageSetup paperSize="8" orientation="landscape"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Data!$X$4:$X$5</xm:f>
          </x14:formula1>
          <xm:sqref>B6</xm:sqref>
        </x14:dataValidation>
        <x14:dataValidation type="list" allowBlank="1" showInputMessage="1" showErrorMessage="1" xr:uid="{00000000-0002-0000-0100-000003000000}">
          <x14:formula1>
            <xm:f>Data!$AI$4:$AI$17</xm:f>
          </x14:formula1>
          <xm:sqref>B7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sheetPr>
  <dimension ref="A1:AMJ51"/>
  <sheetViews>
    <sheetView zoomScaleNormal="100" workbookViewId="0">
      <pane xSplit="2" ySplit="3" topLeftCell="C4" activePane="bottomRight" state="frozen"/>
      <selection activeCell="E7" sqref="E7"/>
      <selection pane="topRight" activeCell="E7" sqref="E7"/>
      <selection pane="bottomLeft" activeCell="E7" sqref="E7"/>
      <selection pane="bottomRight" activeCell="G16" sqref="G16"/>
    </sheetView>
  </sheetViews>
  <sheetFormatPr defaultColWidth="12.28515625" defaultRowHeight="15" x14ac:dyDescent="0.25"/>
  <cols>
    <col min="1" max="1" width="30.28515625" style="5" customWidth="1"/>
    <col min="2" max="2" width="13.7109375" style="4" customWidth="1"/>
    <col min="3" max="9" width="9.7109375" style="5" customWidth="1"/>
    <col min="10" max="11" width="9.85546875" style="300" customWidth="1"/>
    <col min="12" max="13" width="9.42578125" style="300" customWidth="1"/>
    <col min="14" max="15" width="9.85546875" style="300" customWidth="1"/>
    <col min="16" max="19" width="9.42578125" style="300" customWidth="1"/>
    <col min="20" max="21" width="9.85546875" style="300" customWidth="1"/>
    <col min="22" max="23" width="9.42578125" style="300" customWidth="1"/>
    <col min="24" max="24" width="9.85546875" style="300" customWidth="1"/>
    <col min="25" max="28" width="9.42578125" style="300" customWidth="1"/>
    <col min="29" max="29" width="9.85546875" style="300" customWidth="1"/>
    <col min="30" max="30" width="9.42578125" style="300" customWidth="1"/>
    <col min="31" max="32" width="9.85546875" style="300" customWidth="1"/>
    <col min="33" max="1024" width="9.42578125" style="5" customWidth="1"/>
    <col min="1025" max="16384" width="12.28515625" style="305"/>
  </cols>
  <sheetData>
    <row r="1" spans="1:16" s="298" customFormat="1" ht="36.75" customHeight="1" thickBot="1" x14ac:dyDescent="0.25">
      <c r="A1" s="295" t="str">
        <f>IF('F0 - Générales'!$B$6="Journalier","F1 - Infos complémentaires horaire - NE PAS RENSEIGNER CET ONGLET CAR VOUS AVEZ SELECTIONNE JOURNALIER","F1 - Infos complémentaires horaire")</f>
        <v>F1 - Infos complémentaires horaire - NE PAS RENSEIGNER CET ONGLET CAR VOUS AVEZ SELECTIONNE JOURNALIER</v>
      </c>
      <c r="B1" s="296"/>
      <c r="C1" s="296"/>
      <c r="D1" s="296"/>
      <c r="E1" s="296"/>
      <c r="F1" s="296"/>
      <c r="G1" s="296"/>
      <c r="H1" s="296"/>
      <c r="I1" s="296"/>
      <c r="K1" s="296"/>
      <c r="N1" s="296"/>
      <c r="O1" s="297" t="str">
        <f>IF(AND('F0 - Générales'!$B$6&lt;&gt;"Horaire",I$19&lt;&gt;0),"Erreur","")</f>
        <v/>
      </c>
      <c r="P1" s="296"/>
    </row>
    <row r="2" spans="1:16" s="298" customFormat="1" ht="36" customHeight="1" thickBot="1" x14ac:dyDescent="0.25">
      <c r="A2" s="296"/>
      <c r="B2" s="296"/>
      <c r="C2" s="723" t="str">
        <f>"Composition de l'encadrement en ETP au 31/12/"&amp;Data!$B$4</f>
        <v>Composition de l'encadrement en ETP au 31/12/2024</v>
      </c>
      <c r="D2" s="724"/>
      <c r="E2" s="724"/>
      <c r="F2" s="724"/>
      <c r="G2" s="724"/>
      <c r="H2" s="725"/>
      <c r="I2" s="296"/>
      <c r="J2" s="296"/>
      <c r="K2" s="296"/>
      <c r="L2" s="296"/>
    </row>
    <row r="3" spans="1:16" s="298" customFormat="1" ht="55.5" customHeight="1" thickBot="1" x14ac:dyDescent="0.25">
      <c r="A3" s="309" t="s">
        <v>284</v>
      </c>
      <c r="B3" s="306" t="s">
        <v>285</v>
      </c>
      <c r="C3" s="307">
        <v>7</v>
      </c>
      <c r="D3" s="307" t="s">
        <v>10</v>
      </c>
      <c r="E3" s="307" t="s">
        <v>12</v>
      </c>
      <c r="F3" s="307" t="s">
        <v>14</v>
      </c>
      <c r="G3" s="307" t="s">
        <v>16</v>
      </c>
      <c r="H3" s="307">
        <v>11</v>
      </c>
      <c r="I3" s="308" t="s">
        <v>69</v>
      </c>
      <c r="J3" s="296"/>
      <c r="K3" s="296"/>
      <c r="L3" s="296"/>
    </row>
    <row r="4" spans="1:16" s="298" customFormat="1" ht="15.75" thickBot="1" x14ac:dyDescent="0.25">
      <c r="A4" s="310" t="s">
        <v>287</v>
      </c>
      <c r="B4" s="312"/>
      <c r="C4" s="312"/>
      <c r="D4" s="312"/>
      <c r="E4" s="312"/>
      <c r="F4" s="312"/>
      <c r="G4" s="312"/>
      <c r="H4" s="312"/>
      <c r="I4" s="313">
        <f t="shared" ref="I4:I18" si="0">SUM(C4:H4)</f>
        <v>0</v>
      </c>
      <c r="J4" s="296"/>
      <c r="K4" s="299"/>
      <c r="L4" s="299"/>
    </row>
    <row r="5" spans="1:16" s="298" customFormat="1" ht="15.75" thickBot="1" x14ac:dyDescent="0.25">
      <c r="A5" s="310" t="s">
        <v>288</v>
      </c>
      <c r="B5" s="312"/>
      <c r="C5" s="312"/>
      <c r="D5" s="312"/>
      <c r="E5" s="312"/>
      <c r="F5" s="312"/>
      <c r="G5" s="312"/>
      <c r="H5" s="312"/>
      <c r="I5" s="313">
        <f t="shared" si="0"/>
        <v>0</v>
      </c>
      <c r="J5" s="296"/>
      <c r="K5" s="299"/>
      <c r="L5" s="299"/>
    </row>
    <row r="6" spans="1:16" s="298" customFormat="1" ht="15.75" thickBot="1" x14ac:dyDescent="0.25">
      <c r="A6" s="310" t="s">
        <v>289</v>
      </c>
      <c r="B6" s="312"/>
      <c r="C6" s="312"/>
      <c r="D6" s="312"/>
      <c r="E6" s="312"/>
      <c r="F6" s="312"/>
      <c r="G6" s="312"/>
      <c r="H6" s="312"/>
      <c r="I6" s="313">
        <f t="shared" si="0"/>
        <v>0</v>
      </c>
      <c r="J6" s="296"/>
      <c r="K6" s="299"/>
      <c r="L6" s="299"/>
    </row>
    <row r="7" spans="1:16" s="298" customFormat="1" ht="15.75" thickBot="1" x14ac:dyDescent="0.25">
      <c r="A7" s="310" t="s">
        <v>290</v>
      </c>
      <c r="B7" s="312"/>
      <c r="C7" s="312"/>
      <c r="D7" s="312"/>
      <c r="E7" s="312"/>
      <c r="F7" s="312"/>
      <c r="G7" s="312"/>
      <c r="H7" s="312"/>
      <c r="I7" s="313">
        <f t="shared" si="0"/>
        <v>0</v>
      </c>
      <c r="J7" s="296"/>
      <c r="K7" s="299"/>
      <c r="L7" s="299"/>
    </row>
    <row r="8" spans="1:16" s="298" customFormat="1" ht="15.75" thickBot="1" x14ac:dyDescent="0.25">
      <c r="A8" s="310" t="s">
        <v>291</v>
      </c>
      <c r="B8" s="314"/>
      <c r="C8" s="312"/>
      <c r="D8" s="312"/>
      <c r="E8" s="312"/>
      <c r="F8" s="312"/>
      <c r="G8" s="312"/>
      <c r="H8" s="312"/>
      <c r="I8" s="313">
        <f t="shared" si="0"/>
        <v>0</v>
      </c>
      <c r="J8" s="296"/>
      <c r="K8" s="299"/>
      <c r="L8" s="299"/>
    </row>
    <row r="9" spans="1:16" s="298" customFormat="1" ht="15.75" thickBot="1" x14ac:dyDescent="0.25">
      <c r="A9" s="310" t="s">
        <v>292</v>
      </c>
      <c r="B9" s="315"/>
      <c r="C9" s="316"/>
      <c r="D9" s="312"/>
      <c r="E9" s="312"/>
      <c r="F9" s="312"/>
      <c r="G9" s="312"/>
      <c r="H9" s="312"/>
      <c r="I9" s="313">
        <f t="shared" si="0"/>
        <v>0</v>
      </c>
      <c r="J9" s="296"/>
      <c r="K9" s="299"/>
      <c r="L9" s="299"/>
    </row>
    <row r="10" spans="1:16" s="298" customFormat="1" ht="15.75" thickBot="1" x14ac:dyDescent="0.25">
      <c r="A10" s="310" t="s">
        <v>293</v>
      </c>
      <c r="B10" s="317"/>
      <c r="C10" s="312"/>
      <c r="D10" s="312"/>
      <c r="E10" s="312"/>
      <c r="F10" s="312"/>
      <c r="G10" s="312"/>
      <c r="H10" s="312"/>
      <c r="I10" s="313">
        <f t="shared" si="0"/>
        <v>0</v>
      </c>
      <c r="J10" s="296"/>
      <c r="K10" s="299"/>
      <c r="L10" s="299"/>
    </row>
    <row r="11" spans="1:16" s="298" customFormat="1" ht="15.75" thickBot="1" x14ac:dyDescent="0.25">
      <c r="A11" s="310" t="s">
        <v>294</v>
      </c>
      <c r="B11" s="318"/>
      <c r="C11" s="312"/>
      <c r="D11" s="312"/>
      <c r="E11" s="312"/>
      <c r="F11" s="312"/>
      <c r="G11" s="312"/>
      <c r="H11" s="312"/>
      <c r="I11" s="313">
        <f t="shared" si="0"/>
        <v>0</v>
      </c>
      <c r="J11" s="296"/>
      <c r="K11" s="299"/>
      <c r="L11" s="299"/>
    </row>
    <row r="12" spans="1:16" s="298" customFormat="1" ht="15.75" thickBot="1" x14ac:dyDescent="0.25">
      <c r="A12" s="310" t="s">
        <v>295</v>
      </c>
      <c r="B12" s="318"/>
      <c r="C12" s="312"/>
      <c r="D12" s="312"/>
      <c r="E12" s="312"/>
      <c r="F12" s="312"/>
      <c r="G12" s="312"/>
      <c r="H12" s="312"/>
      <c r="I12" s="313">
        <f t="shared" si="0"/>
        <v>0</v>
      </c>
      <c r="J12" s="296"/>
      <c r="K12" s="299"/>
      <c r="L12" s="299"/>
    </row>
    <row r="13" spans="1:16" s="298" customFormat="1" ht="15.75" thickBot="1" x14ac:dyDescent="0.25">
      <c r="A13" s="310" t="s">
        <v>296</v>
      </c>
      <c r="B13" s="318"/>
      <c r="C13" s="312"/>
      <c r="D13" s="312"/>
      <c r="E13" s="312"/>
      <c r="F13" s="312"/>
      <c r="G13" s="312"/>
      <c r="H13" s="312"/>
      <c r="I13" s="313">
        <f t="shared" si="0"/>
        <v>0</v>
      </c>
      <c r="J13" s="296"/>
      <c r="K13" s="299"/>
      <c r="L13" s="299"/>
    </row>
    <row r="14" spans="1:16" s="298" customFormat="1" ht="15.75" thickBot="1" x14ac:dyDescent="0.25">
      <c r="A14" s="310" t="s">
        <v>297</v>
      </c>
      <c r="B14" s="318"/>
      <c r="C14" s="312"/>
      <c r="D14" s="312"/>
      <c r="E14" s="312"/>
      <c r="F14" s="312"/>
      <c r="G14" s="312"/>
      <c r="H14" s="312"/>
      <c r="I14" s="313">
        <f t="shared" si="0"/>
        <v>0</v>
      </c>
      <c r="J14" s="296"/>
      <c r="K14" s="299"/>
      <c r="L14" s="299"/>
    </row>
    <row r="15" spans="1:16" s="298" customFormat="1" ht="15.75" thickBot="1" x14ac:dyDescent="0.25">
      <c r="A15" s="310" t="s">
        <v>298</v>
      </c>
      <c r="B15" s="318"/>
      <c r="C15" s="312"/>
      <c r="D15" s="312"/>
      <c r="E15" s="312"/>
      <c r="F15" s="312"/>
      <c r="G15" s="312"/>
      <c r="H15" s="312"/>
      <c r="I15" s="313">
        <f t="shared" si="0"/>
        <v>0</v>
      </c>
      <c r="J15" s="296"/>
      <c r="K15" s="299"/>
      <c r="L15" s="299"/>
    </row>
    <row r="16" spans="1:16" s="298" customFormat="1" ht="15.75" thickBot="1" x14ac:dyDescent="0.25">
      <c r="A16" s="310" t="s">
        <v>299</v>
      </c>
      <c r="B16" s="318"/>
      <c r="C16" s="312"/>
      <c r="D16" s="312"/>
      <c r="E16" s="312"/>
      <c r="F16" s="312"/>
      <c r="G16" s="312"/>
      <c r="H16" s="312"/>
      <c r="I16" s="313">
        <f t="shared" si="0"/>
        <v>0</v>
      </c>
      <c r="J16" s="296"/>
      <c r="K16" s="299"/>
      <c r="L16" s="299"/>
    </row>
    <row r="17" spans="1:1024" s="298" customFormat="1" ht="15.75" thickBot="1" x14ac:dyDescent="0.25">
      <c r="A17" s="310" t="s">
        <v>300</v>
      </c>
      <c r="B17" s="318"/>
      <c r="C17" s="312"/>
      <c r="D17" s="312"/>
      <c r="E17" s="312"/>
      <c r="F17" s="312"/>
      <c r="G17" s="312"/>
      <c r="H17" s="312"/>
      <c r="I17" s="313">
        <f t="shared" si="0"/>
        <v>0</v>
      </c>
      <c r="J17" s="296"/>
      <c r="K17" s="299"/>
      <c r="L17" s="299"/>
    </row>
    <row r="18" spans="1:1024" s="298" customFormat="1" ht="15.75" thickBot="1" x14ac:dyDescent="0.25">
      <c r="A18" s="310" t="s">
        <v>301</v>
      </c>
      <c r="B18" s="318"/>
      <c r="C18" s="312"/>
      <c r="D18" s="312"/>
      <c r="E18" s="312"/>
      <c r="F18" s="312"/>
      <c r="G18" s="312"/>
      <c r="H18" s="312"/>
      <c r="I18" s="313">
        <f t="shared" si="0"/>
        <v>0</v>
      </c>
      <c r="J18" s="296"/>
    </row>
    <row r="19" spans="1:1024" s="298" customFormat="1" ht="14.45" customHeight="1" thickBot="1" x14ac:dyDescent="0.25">
      <c r="A19" s="311" t="s">
        <v>69</v>
      </c>
      <c r="B19" s="308">
        <f>COUNTA(B4:B18)</f>
        <v>0</v>
      </c>
      <c r="C19" s="308">
        <f t="shared" ref="C19:I19" si="1">SUM(C4:C18)</f>
        <v>0</v>
      </c>
      <c r="D19" s="308">
        <f t="shared" si="1"/>
        <v>0</v>
      </c>
      <c r="E19" s="308">
        <f t="shared" si="1"/>
        <v>0</v>
      </c>
      <c r="F19" s="308">
        <f t="shared" si="1"/>
        <v>0</v>
      </c>
      <c r="G19" s="308">
        <f t="shared" si="1"/>
        <v>0</v>
      </c>
      <c r="H19" s="308">
        <f t="shared" si="1"/>
        <v>0</v>
      </c>
      <c r="I19" s="313">
        <f t="shared" si="1"/>
        <v>0</v>
      </c>
      <c r="J19" s="296"/>
    </row>
    <row r="20" spans="1:1024" s="300" customFormat="1" ht="12.75" x14ac:dyDescent="0.2">
      <c r="A20" s="296"/>
      <c r="B20" s="296"/>
      <c r="C20" s="296"/>
      <c r="D20" s="296"/>
      <c r="E20" s="296"/>
      <c r="F20" s="296"/>
      <c r="G20" s="296"/>
      <c r="H20" s="296"/>
      <c r="I20" s="296"/>
      <c r="J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5"/>
      <c r="NC20" s="5"/>
      <c r="ND20" s="5"/>
      <c r="NE20" s="5"/>
      <c r="NF20" s="5"/>
      <c r="NG20" s="5"/>
      <c r="NH20" s="5"/>
      <c r="NI20" s="5"/>
      <c r="NJ20" s="5"/>
      <c r="NK20" s="5"/>
      <c r="NL20" s="5"/>
      <c r="NM20" s="5"/>
      <c r="NN20" s="5"/>
      <c r="NO20" s="5"/>
      <c r="NP20" s="5"/>
      <c r="NQ20" s="5"/>
      <c r="NR20" s="5"/>
      <c r="NS20" s="5"/>
      <c r="NT20" s="5"/>
      <c r="NU20" s="5"/>
      <c r="NV20" s="5"/>
      <c r="NW20" s="5"/>
      <c r="NX20" s="5"/>
      <c r="NY20" s="5"/>
      <c r="NZ20" s="5"/>
      <c r="OA20" s="5"/>
      <c r="OB20" s="5"/>
      <c r="OC20" s="5"/>
      <c r="OD20" s="5"/>
      <c r="OE20" s="5"/>
      <c r="OF20" s="5"/>
      <c r="OG20" s="5"/>
      <c r="OH20" s="5"/>
      <c r="OI20" s="5"/>
      <c r="OJ20" s="5"/>
      <c r="OK20" s="5"/>
      <c r="OL20" s="5"/>
      <c r="OM20" s="5"/>
      <c r="ON20" s="5"/>
      <c r="OO20" s="5"/>
      <c r="OP20" s="5"/>
      <c r="OQ20" s="5"/>
      <c r="OR20" s="5"/>
      <c r="OS20" s="5"/>
      <c r="OT20" s="5"/>
      <c r="OU20" s="5"/>
      <c r="OV20" s="5"/>
      <c r="OW20" s="5"/>
      <c r="OX20" s="5"/>
      <c r="OY20" s="5"/>
      <c r="OZ20" s="5"/>
      <c r="PA20" s="5"/>
      <c r="PB20" s="5"/>
      <c r="PC20" s="5"/>
      <c r="PD20" s="5"/>
      <c r="PE20" s="5"/>
      <c r="PF20" s="5"/>
      <c r="PG20" s="5"/>
      <c r="PH20" s="5"/>
      <c r="PI20" s="5"/>
      <c r="PJ20" s="5"/>
      <c r="PK20" s="5"/>
      <c r="PL20" s="5"/>
      <c r="PM20" s="5"/>
      <c r="PN20" s="5"/>
      <c r="PO20" s="5"/>
      <c r="PP20" s="5"/>
      <c r="PQ20" s="5"/>
      <c r="PR20" s="5"/>
      <c r="PS20" s="5"/>
      <c r="PT20" s="5"/>
      <c r="PU20" s="5"/>
      <c r="PV20" s="5"/>
      <c r="PW20" s="5"/>
      <c r="PX20" s="5"/>
      <c r="PY20" s="5"/>
      <c r="PZ20" s="5"/>
      <c r="QA20" s="5"/>
      <c r="QB20" s="5"/>
      <c r="QC20" s="5"/>
      <c r="QD20" s="5"/>
      <c r="QE20" s="5"/>
      <c r="QF20" s="5"/>
      <c r="QG20" s="5"/>
      <c r="QH20" s="5"/>
      <c r="QI20" s="5"/>
      <c r="QJ20" s="5"/>
      <c r="QK20" s="5"/>
      <c r="QL20" s="5"/>
      <c r="QM20" s="5"/>
      <c r="QN20" s="5"/>
      <c r="QO20" s="5"/>
      <c r="QP20" s="5"/>
      <c r="QQ20" s="5"/>
      <c r="QR20" s="5"/>
      <c r="QS20" s="5"/>
      <c r="QT20" s="5"/>
      <c r="QU20" s="5"/>
      <c r="QV20" s="5"/>
      <c r="QW20" s="5"/>
      <c r="QX20" s="5"/>
      <c r="QY20" s="5"/>
      <c r="QZ20" s="5"/>
      <c r="RA20" s="5"/>
      <c r="RB20" s="5"/>
      <c r="RC20" s="5"/>
      <c r="RD20" s="5"/>
      <c r="RE20" s="5"/>
      <c r="RF20" s="5"/>
      <c r="RG20" s="5"/>
      <c r="RH20" s="5"/>
      <c r="RI20" s="5"/>
      <c r="RJ20" s="5"/>
      <c r="RK20" s="5"/>
      <c r="RL20" s="5"/>
      <c r="RM20" s="5"/>
      <c r="RN20" s="5"/>
      <c r="RO20" s="5"/>
      <c r="RP20" s="5"/>
      <c r="RQ20" s="5"/>
      <c r="RR20" s="5"/>
      <c r="RS20" s="5"/>
      <c r="RT20" s="5"/>
      <c r="RU20" s="5"/>
      <c r="RV20" s="5"/>
      <c r="RW20" s="5"/>
      <c r="RX20" s="5"/>
      <c r="RY20" s="5"/>
      <c r="RZ20" s="5"/>
      <c r="SA20" s="5"/>
      <c r="SB20" s="5"/>
      <c r="SC20" s="5"/>
      <c r="SD20" s="5"/>
      <c r="SE20" s="5"/>
      <c r="SF20" s="5"/>
      <c r="SG20" s="5"/>
      <c r="SH20" s="5"/>
      <c r="SI20" s="5"/>
      <c r="SJ20" s="5"/>
      <c r="SK20" s="5"/>
      <c r="SL20" s="5"/>
      <c r="SM20" s="5"/>
      <c r="SN20" s="5"/>
      <c r="SO20" s="5"/>
      <c r="SP20" s="5"/>
      <c r="SQ20" s="5"/>
      <c r="SR20" s="5"/>
      <c r="SS20" s="5"/>
      <c r="ST20" s="5"/>
      <c r="SU20" s="5"/>
      <c r="SV20" s="5"/>
      <c r="SW20" s="5"/>
      <c r="SX20" s="5"/>
      <c r="SY20" s="5"/>
      <c r="SZ20" s="5"/>
      <c r="TA20" s="5"/>
      <c r="TB20" s="5"/>
      <c r="TC20" s="5"/>
      <c r="TD20" s="5"/>
      <c r="TE20" s="5"/>
      <c r="TF20" s="5"/>
      <c r="TG20" s="5"/>
      <c r="TH20" s="5"/>
      <c r="TI20" s="5"/>
      <c r="TJ20" s="5"/>
      <c r="TK20" s="5"/>
      <c r="TL20" s="5"/>
      <c r="TM20" s="5"/>
      <c r="TN20" s="5"/>
      <c r="TO20" s="5"/>
      <c r="TP20" s="5"/>
      <c r="TQ20" s="5"/>
      <c r="TR20" s="5"/>
      <c r="TS20" s="5"/>
      <c r="TT20" s="5"/>
      <c r="TU20" s="5"/>
      <c r="TV20" s="5"/>
      <c r="TW20" s="5"/>
      <c r="TX20" s="5"/>
      <c r="TY20" s="5"/>
      <c r="TZ20" s="5"/>
      <c r="UA20" s="5"/>
      <c r="UB20" s="5"/>
      <c r="UC20" s="5"/>
      <c r="UD20" s="5"/>
      <c r="UE20" s="5"/>
      <c r="UF20" s="5"/>
      <c r="UG20" s="5"/>
      <c r="UH20" s="5"/>
      <c r="UI20" s="5"/>
      <c r="UJ20" s="5"/>
      <c r="UK20" s="5"/>
      <c r="UL20" s="5"/>
      <c r="UM20" s="5"/>
      <c r="UN20" s="5"/>
      <c r="UO20" s="5"/>
      <c r="UP20" s="5"/>
      <c r="UQ20" s="5"/>
      <c r="UR20" s="5"/>
      <c r="US20" s="5"/>
      <c r="UT20" s="5"/>
      <c r="UU20" s="5"/>
      <c r="UV20" s="5"/>
      <c r="UW20" s="5"/>
      <c r="UX20" s="5"/>
      <c r="UY20" s="5"/>
      <c r="UZ20" s="5"/>
      <c r="VA20" s="5"/>
      <c r="VB20" s="5"/>
      <c r="VC20" s="5"/>
      <c r="VD20" s="5"/>
      <c r="VE20" s="5"/>
      <c r="VF20" s="5"/>
      <c r="VG20" s="5"/>
      <c r="VH20" s="5"/>
      <c r="VI20" s="5"/>
      <c r="VJ20" s="5"/>
      <c r="VK20" s="5"/>
      <c r="VL20" s="5"/>
      <c r="VM20" s="5"/>
      <c r="VN20" s="5"/>
      <c r="VO20" s="5"/>
      <c r="VP20" s="5"/>
      <c r="VQ20" s="5"/>
      <c r="VR20" s="5"/>
      <c r="VS20" s="5"/>
      <c r="VT20" s="5"/>
      <c r="VU20" s="5"/>
      <c r="VV20" s="5"/>
      <c r="VW20" s="5"/>
      <c r="VX20" s="5"/>
      <c r="VY20" s="5"/>
      <c r="VZ20" s="5"/>
      <c r="WA20" s="5"/>
      <c r="WB20" s="5"/>
      <c r="WC20" s="5"/>
      <c r="WD20" s="5"/>
      <c r="WE20" s="5"/>
      <c r="WF20" s="5"/>
      <c r="WG20" s="5"/>
      <c r="WH20" s="5"/>
      <c r="WI20" s="5"/>
      <c r="WJ20" s="5"/>
      <c r="WK20" s="5"/>
      <c r="WL20" s="5"/>
      <c r="WM20" s="5"/>
      <c r="WN20" s="5"/>
      <c r="WO20" s="5"/>
      <c r="WP20" s="5"/>
      <c r="WQ20" s="5"/>
      <c r="WR20" s="5"/>
      <c r="WS20" s="5"/>
      <c r="WT20" s="5"/>
      <c r="WU20" s="5"/>
      <c r="WV20" s="5"/>
      <c r="WW20" s="5"/>
      <c r="WX20" s="5"/>
      <c r="WY20" s="5"/>
      <c r="WZ20" s="5"/>
      <c r="XA20" s="5"/>
      <c r="XB20" s="5"/>
      <c r="XC20" s="5"/>
      <c r="XD20" s="5"/>
      <c r="XE20" s="5"/>
      <c r="XF20" s="5"/>
      <c r="XG20" s="5"/>
      <c r="XH20" s="5"/>
      <c r="XI20" s="5"/>
      <c r="XJ20" s="5"/>
      <c r="XK20" s="5"/>
      <c r="XL20" s="5"/>
      <c r="XM20" s="5"/>
      <c r="XN20" s="5"/>
      <c r="XO20" s="5"/>
      <c r="XP20" s="5"/>
      <c r="XQ20" s="5"/>
      <c r="XR20" s="5"/>
      <c r="XS20" s="5"/>
      <c r="XT20" s="5"/>
      <c r="XU20" s="5"/>
      <c r="XV20" s="5"/>
      <c r="XW20" s="5"/>
      <c r="XX20" s="5"/>
      <c r="XY20" s="5"/>
      <c r="XZ20" s="5"/>
      <c r="YA20" s="5"/>
      <c r="YB20" s="5"/>
      <c r="YC20" s="5"/>
      <c r="YD20" s="5"/>
      <c r="YE20" s="5"/>
      <c r="YF20" s="5"/>
      <c r="YG20" s="5"/>
      <c r="YH20" s="5"/>
      <c r="YI20" s="5"/>
      <c r="YJ20" s="5"/>
      <c r="YK20" s="5"/>
      <c r="YL20" s="5"/>
      <c r="YM20" s="5"/>
      <c r="YN20" s="5"/>
      <c r="YO20" s="5"/>
      <c r="YP20" s="5"/>
      <c r="YQ20" s="5"/>
      <c r="YR20" s="5"/>
      <c r="YS20" s="5"/>
      <c r="YT20" s="5"/>
      <c r="YU20" s="5"/>
      <c r="YV20" s="5"/>
      <c r="YW20" s="5"/>
      <c r="YX20" s="5"/>
      <c r="YY20" s="5"/>
      <c r="YZ20" s="5"/>
      <c r="ZA20" s="5"/>
      <c r="ZB20" s="5"/>
      <c r="ZC20" s="5"/>
      <c r="ZD20" s="5"/>
      <c r="ZE20" s="5"/>
      <c r="ZF20" s="5"/>
      <c r="ZG20" s="5"/>
      <c r="ZH20" s="5"/>
      <c r="ZI20" s="5"/>
      <c r="ZJ20" s="5"/>
      <c r="ZK20" s="5"/>
      <c r="ZL20" s="5"/>
      <c r="ZM20" s="5"/>
      <c r="ZN20" s="5"/>
      <c r="ZO20" s="5"/>
      <c r="ZP20" s="5"/>
      <c r="ZQ20" s="5"/>
      <c r="ZR20" s="5"/>
      <c r="ZS20" s="5"/>
      <c r="ZT20" s="5"/>
      <c r="ZU20" s="5"/>
      <c r="ZV20" s="5"/>
      <c r="ZW20" s="5"/>
      <c r="ZX20" s="5"/>
      <c r="ZY20" s="5"/>
      <c r="ZZ20" s="5"/>
      <c r="AAA20" s="5"/>
      <c r="AAB20" s="5"/>
      <c r="AAC20" s="5"/>
      <c r="AAD20" s="5"/>
      <c r="AAE20" s="5"/>
      <c r="AAF20" s="5"/>
      <c r="AAG20" s="5"/>
      <c r="AAH20" s="5"/>
      <c r="AAI20" s="5"/>
      <c r="AAJ20" s="5"/>
      <c r="AAK20" s="5"/>
      <c r="AAL20" s="5"/>
      <c r="AAM20" s="5"/>
      <c r="AAN20" s="5"/>
      <c r="AAO20" s="5"/>
      <c r="AAP20" s="5"/>
      <c r="AAQ20" s="5"/>
      <c r="AAR20" s="5"/>
      <c r="AAS20" s="5"/>
      <c r="AAT20" s="5"/>
      <c r="AAU20" s="5"/>
      <c r="AAV20" s="5"/>
      <c r="AAW20" s="5"/>
      <c r="AAX20" s="5"/>
      <c r="AAY20" s="5"/>
      <c r="AAZ20" s="5"/>
      <c r="ABA20" s="5"/>
      <c r="ABB20" s="5"/>
      <c r="ABC20" s="5"/>
      <c r="ABD20" s="5"/>
      <c r="ABE20" s="5"/>
      <c r="ABF20" s="5"/>
      <c r="ABG20" s="5"/>
      <c r="ABH20" s="5"/>
      <c r="ABI20" s="5"/>
      <c r="ABJ20" s="5"/>
      <c r="ABK20" s="5"/>
      <c r="ABL20" s="5"/>
      <c r="ABM20" s="5"/>
      <c r="ABN20" s="5"/>
      <c r="ABO20" s="5"/>
      <c r="ABP20" s="5"/>
      <c r="ABQ20" s="5"/>
      <c r="ABR20" s="5"/>
      <c r="ABS20" s="5"/>
      <c r="ABT20" s="5"/>
      <c r="ABU20" s="5"/>
      <c r="ABV20" s="5"/>
      <c r="ABW20" s="5"/>
      <c r="ABX20" s="5"/>
      <c r="ABY20" s="5"/>
      <c r="ABZ20" s="5"/>
      <c r="ACA20" s="5"/>
      <c r="ACB20" s="5"/>
      <c r="ACC20" s="5"/>
      <c r="ACD20" s="5"/>
      <c r="ACE20" s="5"/>
      <c r="ACF20" s="5"/>
      <c r="ACG20" s="5"/>
      <c r="ACH20" s="5"/>
      <c r="ACI20" s="5"/>
      <c r="ACJ20" s="5"/>
      <c r="ACK20" s="5"/>
      <c r="ACL20" s="5"/>
      <c r="ACM20" s="5"/>
      <c r="ACN20" s="5"/>
      <c r="ACO20" s="5"/>
      <c r="ACP20" s="5"/>
      <c r="ACQ20" s="5"/>
      <c r="ACR20" s="5"/>
      <c r="ACS20" s="5"/>
      <c r="ACT20" s="5"/>
      <c r="ACU20" s="5"/>
      <c r="ACV20" s="5"/>
      <c r="ACW20" s="5"/>
      <c r="ACX20" s="5"/>
      <c r="ACY20" s="5"/>
      <c r="ACZ20" s="5"/>
      <c r="ADA20" s="5"/>
      <c r="ADB20" s="5"/>
      <c r="ADC20" s="5"/>
      <c r="ADD20" s="5"/>
      <c r="ADE20" s="5"/>
      <c r="ADF20" s="5"/>
      <c r="ADG20" s="5"/>
      <c r="ADH20" s="5"/>
      <c r="ADI20" s="5"/>
      <c r="ADJ20" s="5"/>
      <c r="ADK20" s="5"/>
      <c r="ADL20" s="5"/>
      <c r="ADM20" s="5"/>
      <c r="ADN20" s="5"/>
      <c r="ADO20" s="5"/>
      <c r="ADP20" s="5"/>
      <c r="ADQ20" s="5"/>
      <c r="ADR20" s="5"/>
      <c r="ADS20" s="5"/>
      <c r="ADT20" s="5"/>
      <c r="ADU20" s="5"/>
      <c r="ADV20" s="5"/>
      <c r="ADW20" s="5"/>
      <c r="ADX20" s="5"/>
      <c r="ADY20" s="5"/>
      <c r="ADZ20" s="5"/>
      <c r="AEA20" s="5"/>
      <c r="AEB20" s="5"/>
      <c r="AEC20" s="5"/>
      <c r="AED20" s="5"/>
      <c r="AEE20" s="5"/>
      <c r="AEF20" s="5"/>
      <c r="AEG20" s="5"/>
      <c r="AEH20" s="5"/>
      <c r="AEI20" s="5"/>
      <c r="AEJ20" s="5"/>
      <c r="AEK20" s="5"/>
      <c r="AEL20" s="5"/>
      <c r="AEM20" s="5"/>
      <c r="AEN20" s="5"/>
      <c r="AEO20" s="5"/>
      <c r="AEP20" s="5"/>
      <c r="AEQ20" s="5"/>
      <c r="AER20" s="5"/>
      <c r="AES20" s="5"/>
      <c r="AET20" s="5"/>
      <c r="AEU20" s="5"/>
      <c r="AEV20" s="5"/>
      <c r="AEW20" s="5"/>
      <c r="AEX20" s="5"/>
      <c r="AEY20" s="5"/>
      <c r="AEZ20" s="5"/>
      <c r="AFA20" s="5"/>
      <c r="AFB20" s="5"/>
      <c r="AFC20" s="5"/>
      <c r="AFD20" s="5"/>
      <c r="AFE20" s="5"/>
      <c r="AFF20" s="5"/>
      <c r="AFG20" s="5"/>
      <c r="AFH20" s="5"/>
      <c r="AFI20" s="5"/>
      <c r="AFJ20" s="5"/>
      <c r="AFK20" s="5"/>
      <c r="AFL20" s="5"/>
      <c r="AFM20" s="5"/>
      <c r="AFN20" s="5"/>
      <c r="AFO20" s="5"/>
      <c r="AFP20" s="5"/>
      <c r="AFQ20" s="5"/>
      <c r="AFR20" s="5"/>
      <c r="AFS20" s="5"/>
      <c r="AFT20" s="5"/>
      <c r="AFU20" s="5"/>
      <c r="AFV20" s="5"/>
      <c r="AFW20" s="5"/>
      <c r="AFX20" s="5"/>
      <c r="AFY20" s="5"/>
      <c r="AFZ20" s="5"/>
      <c r="AGA20" s="5"/>
      <c r="AGB20" s="5"/>
      <c r="AGC20" s="5"/>
      <c r="AGD20" s="5"/>
      <c r="AGE20" s="5"/>
      <c r="AGF20" s="5"/>
      <c r="AGG20" s="5"/>
      <c r="AGH20" s="5"/>
      <c r="AGI20" s="5"/>
      <c r="AGJ20" s="5"/>
      <c r="AGK20" s="5"/>
      <c r="AGL20" s="5"/>
      <c r="AGM20" s="5"/>
      <c r="AGN20" s="5"/>
      <c r="AGO20" s="5"/>
      <c r="AGP20" s="5"/>
      <c r="AGQ20" s="5"/>
      <c r="AGR20" s="5"/>
      <c r="AGS20" s="5"/>
      <c r="AGT20" s="5"/>
      <c r="AGU20" s="5"/>
      <c r="AGV20" s="5"/>
      <c r="AGW20" s="5"/>
      <c r="AGX20" s="5"/>
      <c r="AGY20" s="5"/>
      <c r="AGZ20" s="5"/>
      <c r="AHA20" s="5"/>
      <c r="AHB20" s="5"/>
      <c r="AHC20" s="5"/>
      <c r="AHD20" s="5"/>
      <c r="AHE20" s="5"/>
      <c r="AHF20" s="5"/>
      <c r="AHG20" s="5"/>
      <c r="AHH20" s="5"/>
      <c r="AHI20" s="5"/>
      <c r="AHJ20" s="5"/>
      <c r="AHK20" s="5"/>
      <c r="AHL20" s="5"/>
      <c r="AHM20" s="5"/>
      <c r="AHN20" s="5"/>
      <c r="AHO20" s="5"/>
      <c r="AHP20" s="5"/>
      <c r="AHQ20" s="5"/>
      <c r="AHR20" s="5"/>
      <c r="AHS20" s="5"/>
      <c r="AHT20" s="5"/>
      <c r="AHU20" s="5"/>
      <c r="AHV20" s="5"/>
      <c r="AHW20" s="5"/>
      <c r="AHX20" s="5"/>
      <c r="AHY20" s="5"/>
      <c r="AHZ20" s="5"/>
      <c r="AIA20" s="5"/>
      <c r="AIB20" s="5"/>
      <c r="AIC20" s="5"/>
      <c r="AID20" s="5"/>
      <c r="AIE20" s="5"/>
      <c r="AIF20" s="5"/>
      <c r="AIG20" s="5"/>
      <c r="AIH20" s="5"/>
      <c r="AII20" s="5"/>
      <c r="AIJ20" s="5"/>
      <c r="AIK20" s="5"/>
      <c r="AIL20" s="5"/>
      <c r="AIM20" s="5"/>
      <c r="AIN20" s="5"/>
      <c r="AIO20" s="5"/>
      <c r="AIP20" s="5"/>
      <c r="AIQ20" s="5"/>
      <c r="AIR20" s="5"/>
      <c r="AIS20" s="5"/>
      <c r="AIT20" s="5"/>
      <c r="AIU20" s="5"/>
      <c r="AIV20" s="5"/>
      <c r="AIW20" s="5"/>
      <c r="AIX20" s="5"/>
      <c r="AIY20" s="5"/>
      <c r="AIZ20" s="5"/>
      <c r="AJA20" s="5"/>
      <c r="AJB20" s="5"/>
      <c r="AJC20" s="5"/>
      <c r="AJD20" s="5"/>
      <c r="AJE20" s="5"/>
      <c r="AJF20" s="5"/>
      <c r="AJG20" s="5"/>
      <c r="AJH20" s="5"/>
      <c r="AJI20" s="5"/>
      <c r="AJJ20" s="5"/>
      <c r="AJK20" s="5"/>
      <c r="AJL20" s="5"/>
      <c r="AJM20" s="5"/>
      <c r="AJN20" s="5"/>
      <c r="AJO20" s="5"/>
      <c r="AJP20" s="5"/>
      <c r="AJQ20" s="5"/>
      <c r="AJR20" s="5"/>
      <c r="AJS20" s="5"/>
      <c r="AJT20" s="5"/>
      <c r="AJU20" s="5"/>
      <c r="AJV20" s="5"/>
      <c r="AJW20" s="5"/>
      <c r="AJX20" s="5"/>
      <c r="AJY20" s="5"/>
      <c r="AJZ20" s="5"/>
      <c r="AKA20" s="5"/>
      <c r="AKB20" s="5"/>
      <c r="AKC20" s="5"/>
      <c r="AKD20" s="5"/>
      <c r="AKE20" s="5"/>
      <c r="AKF20" s="5"/>
      <c r="AKG20" s="5"/>
      <c r="AKH20" s="5"/>
      <c r="AKI20" s="5"/>
      <c r="AKJ20" s="5"/>
      <c r="AKK20" s="5"/>
      <c r="AKL20" s="5"/>
      <c r="AKM20" s="5"/>
      <c r="AKN20" s="5"/>
      <c r="AKO20" s="5"/>
      <c r="AKP20" s="5"/>
      <c r="AKQ20" s="5"/>
      <c r="AKR20" s="5"/>
      <c r="AKS20" s="5"/>
      <c r="AKT20" s="5"/>
      <c r="AKU20" s="5"/>
      <c r="AKV20" s="5"/>
      <c r="AKW20" s="5"/>
      <c r="AKX20" s="5"/>
      <c r="AKY20" s="5"/>
      <c r="AKZ20" s="5"/>
      <c r="ALA20" s="5"/>
      <c r="ALB20" s="5"/>
      <c r="ALC20" s="5"/>
      <c r="ALD20" s="5"/>
      <c r="ALE20" s="5"/>
      <c r="ALF20" s="5"/>
      <c r="ALG20" s="5"/>
      <c r="ALH20" s="5"/>
      <c r="ALI20" s="5"/>
      <c r="ALJ20" s="5"/>
      <c r="ALK20" s="5"/>
      <c r="ALL20" s="5"/>
      <c r="ALM20" s="5"/>
      <c r="ALN20" s="5"/>
      <c r="ALO20" s="5"/>
      <c r="ALP20" s="5"/>
      <c r="ALQ20" s="5"/>
      <c r="ALR20" s="5"/>
      <c r="ALS20" s="5"/>
      <c r="ALT20" s="5"/>
      <c r="ALU20" s="5"/>
      <c r="ALV20" s="5"/>
      <c r="ALW20" s="5"/>
      <c r="ALX20" s="5"/>
      <c r="ALY20" s="5"/>
      <c r="ALZ20" s="5"/>
      <c r="AMA20" s="5"/>
      <c r="AMB20" s="5"/>
      <c r="AMC20" s="5"/>
      <c r="AMD20" s="5"/>
      <c r="AME20" s="5"/>
      <c r="AMF20" s="5"/>
      <c r="AMG20" s="5"/>
      <c r="AMH20" s="5"/>
      <c r="AMI20" s="5"/>
      <c r="AMJ20" s="5"/>
    </row>
    <row r="21" spans="1:1024" s="300" customFormat="1" ht="12.75" x14ac:dyDescent="0.2">
      <c r="A21" s="296"/>
      <c r="B21" s="296"/>
      <c r="C21" s="296"/>
      <c r="D21" s="296"/>
      <c r="E21" s="296"/>
      <c r="F21" s="296"/>
      <c r="G21" s="296"/>
      <c r="H21" s="296"/>
      <c r="I21" s="296"/>
      <c r="J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5"/>
      <c r="NI21" s="5"/>
      <c r="NJ21" s="5"/>
      <c r="NK21" s="5"/>
      <c r="NL21" s="5"/>
      <c r="NM21" s="5"/>
      <c r="NN21" s="5"/>
      <c r="NO21" s="5"/>
      <c r="NP21" s="5"/>
      <c r="NQ21" s="5"/>
      <c r="NR21" s="5"/>
      <c r="NS21" s="5"/>
      <c r="NT21" s="5"/>
      <c r="NU21" s="5"/>
      <c r="NV21" s="5"/>
      <c r="NW21" s="5"/>
      <c r="NX21" s="5"/>
      <c r="NY21" s="5"/>
      <c r="NZ21" s="5"/>
      <c r="OA21" s="5"/>
      <c r="OB21" s="5"/>
      <c r="OC21" s="5"/>
      <c r="OD21" s="5"/>
      <c r="OE21" s="5"/>
      <c r="OF21" s="5"/>
      <c r="OG21" s="5"/>
      <c r="OH21" s="5"/>
      <c r="OI21" s="5"/>
      <c r="OJ21" s="5"/>
      <c r="OK21" s="5"/>
      <c r="OL21" s="5"/>
      <c r="OM21" s="5"/>
      <c r="ON21" s="5"/>
      <c r="OO21" s="5"/>
      <c r="OP21" s="5"/>
      <c r="OQ21" s="5"/>
      <c r="OR21" s="5"/>
      <c r="OS21" s="5"/>
      <c r="OT21" s="5"/>
      <c r="OU21" s="5"/>
      <c r="OV21" s="5"/>
      <c r="OW21" s="5"/>
      <c r="OX21" s="5"/>
      <c r="OY21" s="5"/>
      <c r="OZ21" s="5"/>
      <c r="PA21" s="5"/>
      <c r="PB21" s="5"/>
      <c r="PC21" s="5"/>
      <c r="PD21" s="5"/>
      <c r="PE21" s="5"/>
      <c r="PF21" s="5"/>
      <c r="PG21" s="5"/>
      <c r="PH21" s="5"/>
      <c r="PI21" s="5"/>
      <c r="PJ21" s="5"/>
      <c r="PK21" s="5"/>
      <c r="PL21" s="5"/>
      <c r="PM21" s="5"/>
      <c r="PN21" s="5"/>
      <c r="PO21" s="5"/>
      <c r="PP21" s="5"/>
      <c r="PQ21" s="5"/>
      <c r="PR21" s="5"/>
      <c r="PS21" s="5"/>
      <c r="PT21" s="5"/>
      <c r="PU21" s="5"/>
      <c r="PV21" s="5"/>
      <c r="PW21" s="5"/>
      <c r="PX21" s="5"/>
      <c r="PY21" s="5"/>
      <c r="PZ21" s="5"/>
      <c r="QA21" s="5"/>
      <c r="QB21" s="5"/>
      <c r="QC21" s="5"/>
      <c r="QD21" s="5"/>
      <c r="QE21" s="5"/>
      <c r="QF21" s="5"/>
      <c r="QG21" s="5"/>
      <c r="QH21" s="5"/>
      <c r="QI21" s="5"/>
      <c r="QJ21" s="5"/>
      <c r="QK21" s="5"/>
      <c r="QL21" s="5"/>
      <c r="QM21" s="5"/>
      <c r="QN21" s="5"/>
      <c r="QO21" s="5"/>
      <c r="QP21" s="5"/>
      <c r="QQ21" s="5"/>
      <c r="QR21" s="5"/>
      <c r="QS21" s="5"/>
      <c r="QT21" s="5"/>
      <c r="QU21" s="5"/>
      <c r="QV21" s="5"/>
      <c r="QW21" s="5"/>
      <c r="QX21" s="5"/>
      <c r="QY21" s="5"/>
      <c r="QZ21" s="5"/>
      <c r="RA21" s="5"/>
      <c r="RB21" s="5"/>
      <c r="RC21" s="5"/>
      <c r="RD21" s="5"/>
      <c r="RE21" s="5"/>
      <c r="RF21" s="5"/>
      <c r="RG21" s="5"/>
      <c r="RH21" s="5"/>
      <c r="RI21" s="5"/>
      <c r="RJ21" s="5"/>
      <c r="RK21" s="5"/>
      <c r="RL21" s="5"/>
      <c r="RM21" s="5"/>
      <c r="RN21" s="5"/>
      <c r="RO21" s="5"/>
      <c r="RP21" s="5"/>
      <c r="RQ21" s="5"/>
      <c r="RR21" s="5"/>
      <c r="RS21" s="5"/>
      <c r="RT21" s="5"/>
      <c r="RU21" s="5"/>
      <c r="RV21" s="5"/>
      <c r="RW21" s="5"/>
      <c r="RX21" s="5"/>
      <c r="RY21" s="5"/>
      <c r="RZ21" s="5"/>
      <c r="SA21" s="5"/>
      <c r="SB21" s="5"/>
      <c r="SC21" s="5"/>
      <c r="SD21" s="5"/>
      <c r="SE21" s="5"/>
      <c r="SF21" s="5"/>
      <c r="SG21" s="5"/>
      <c r="SH21" s="5"/>
      <c r="SI21" s="5"/>
      <c r="SJ21" s="5"/>
      <c r="SK21" s="5"/>
      <c r="SL21" s="5"/>
      <c r="SM21" s="5"/>
      <c r="SN21" s="5"/>
      <c r="SO21" s="5"/>
      <c r="SP21" s="5"/>
      <c r="SQ21" s="5"/>
      <c r="SR21" s="5"/>
      <c r="SS21" s="5"/>
      <c r="ST21" s="5"/>
      <c r="SU21" s="5"/>
      <c r="SV21" s="5"/>
      <c r="SW21" s="5"/>
      <c r="SX21" s="5"/>
      <c r="SY21" s="5"/>
      <c r="SZ21" s="5"/>
      <c r="TA21" s="5"/>
      <c r="TB21" s="5"/>
      <c r="TC21" s="5"/>
      <c r="TD21" s="5"/>
      <c r="TE21" s="5"/>
      <c r="TF21" s="5"/>
      <c r="TG21" s="5"/>
      <c r="TH21" s="5"/>
      <c r="TI21" s="5"/>
      <c r="TJ21" s="5"/>
      <c r="TK21" s="5"/>
      <c r="TL21" s="5"/>
      <c r="TM21" s="5"/>
      <c r="TN21" s="5"/>
      <c r="TO21" s="5"/>
      <c r="TP21" s="5"/>
      <c r="TQ21" s="5"/>
      <c r="TR21" s="5"/>
      <c r="TS21" s="5"/>
      <c r="TT21" s="5"/>
      <c r="TU21" s="5"/>
      <c r="TV21" s="5"/>
      <c r="TW21" s="5"/>
      <c r="TX21" s="5"/>
      <c r="TY21" s="5"/>
      <c r="TZ21" s="5"/>
      <c r="UA21" s="5"/>
      <c r="UB21" s="5"/>
      <c r="UC21" s="5"/>
      <c r="UD21" s="5"/>
      <c r="UE21" s="5"/>
      <c r="UF21" s="5"/>
      <c r="UG21" s="5"/>
      <c r="UH21" s="5"/>
      <c r="UI21" s="5"/>
      <c r="UJ21" s="5"/>
      <c r="UK21" s="5"/>
      <c r="UL21" s="5"/>
      <c r="UM21" s="5"/>
      <c r="UN21" s="5"/>
      <c r="UO21" s="5"/>
      <c r="UP21" s="5"/>
      <c r="UQ21" s="5"/>
      <c r="UR21" s="5"/>
      <c r="US21" s="5"/>
      <c r="UT21" s="5"/>
      <c r="UU21" s="5"/>
      <c r="UV21" s="5"/>
      <c r="UW21" s="5"/>
      <c r="UX21" s="5"/>
      <c r="UY21" s="5"/>
      <c r="UZ21" s="5"/>
      <c r="VA21" s="5"/>
      <c r="VB21" s="5"/>
      <c r="VC21" s="5"/>
      <c r="VD21" s="5"/>
      <c r="VE21" s="5"/>
      <c r="VF21" s="5"/>
      <c r="VG21" s="5"/>
      <c r="VH21" s="5"/>
      <c r="VI21" s="5"/>
      <c r="VJ21" s="5"/>
      <c r="VK21" s="5"/>
      <c r="VL21" s="5"/>
      <c r="VM21" s="5"/>
      <c r="VN21" s="5"/>
      <c r="VO21" s="5"/>
      <c r="VP21" s="5"/>
      <c r="VQ21" s="5"/>
      <c r="VR21" s="5"/>
      <c r="VS21" s="5"/>
      <c r="VT21" s="5"/>
      <c r="VU21" s="5"/>
      <c r="VV21" s="5"/>
      <c r="VW21" s="5"/>
      <c r="VX21" s="5"/>
      <c r="VY21" s="5"/>
      <c r="VZ21" s="5"/>
      <c r="WA21" s="5"/>
      <c r="WB21" s="5"/>
      <c r="WC21" s="5"/>
      <c r="WD21" s="5"/>
      <c r="WE21" s="5"/>
      <c r="WF21" s="5"/>
      <c r="WG21" s="5"/>
      <c r="WH21" s="5"/>
      <c r="WI21" s="5"/>
      <c r="WJ21" s="5"/>
      <c r="WK21" s="5"/>
      <c r="WL21" s="5"/>
      <c r="WM21" s="5"/>
      <c r="WN21" s="5"/>
      <c r="WO21" s="5"/>
      <c r="WP21" s="5"/>
      <c r="WQ21" s="5"/>
      <c r="WR21" s="5"/>
      <c r="WS21" s="5"/>
      <c r="WT21" s="5"/>
      <c r="WU21" s="5"/>
      <c r="WV21" s="5"/>
      <c r="WW21" s="5"/>
      <c r="WX21" s="5"/>
      <c r="WY21" s="5"/>
      <c r="WZ21" s="5"/>
      <c r="XA21" s="5"/>
      <c r="XB21" s="5"/>
      <c r="XC21" s="5"/>
      <c r="XD21" s="5"/>
      <c r="XE21" s="5"/>
      <c r="XF21" s="5"/>
      <c r="XG21" s="5"/>
      <c r="XH21" s="5"/>
      <c r="XI21" s="5"/>
      <c r="XJ21" s="5"/>
      <c r="XK21" s="5"/>
      <c r="XL21" s="5"/>
      <c r="XM21" s="5"/>
      <c r="XN21" s="5"/>
      <c r="XO21" s="5"/>
      <c r="XP21" s="5"/>
      <c r="XQ21" s="5"/>
      <c r="XR21" s="5"/>
      <c r="XS21" s="5"/>
      <c r="XT21" s="5"/>
      <c r="XU21" s="5"/>
      <c r="XV21" s="5"/>
      <c r="XW21" s="5"/>
      <c r="XX21" s="5"/>
      <c r="XY21" s="5"/>
      <c r="XZ21" s="5"/>
      <c r="YA21" s="5"/>
      <c r="YB21" s="5"/>
      <c r="YC21" s="5"/>
      <c r="YD21" s="5"/>
      <c r="YE21" s="5"/>
      <c r="YF21" s="5"/>
      <c r="YG21" s="5"/>
      <c r="YH21" s="5"/>
      <c r="YI21" s="5"/>
      <c r="YJ21" s="5"/>
      <c r="YK21" s="5"/>
      <c r="YL21" s="5"/>
      <c r="YM21" s="5"/>
      <c r="YN21" s="5"/>
      <c r="YO21" s="5"/>
      <c r="YP21" s="5"/>
      <c r="YQ21" s="5"/>
      <c r="YR21" s="5"/>
      <c r="YS21" s="5"/>
      <c r="YT21" s="5"/>
      <c r="YU21" s="5"/>
      <c r="YV21" s="5"/>
      <c r="YW21" s="5"/>
      <c r="YX21" s="5"/>
      <c r="YY21" s="5"/>
      <c r="YZ21" s="5"/>
      <c r="ZA21" s="5"/>
      <c r="ZB21" s="5"/>
      <c r="ZC21" s="5"/>
      <c r="ZD21" s="5"/>
      <c r="ZE21" s="5"/>
      <c r="ZF21" s="5"/>
      <c r="ZG21" s="5"/>
      <c r="ZH21" s="5"/>
      <c r="ZI21" s="5"/>
      <c r="ZJ21" s="5"/>
      <c r="ZK21" s="5"/>
      <c r="ZL21" s="5"/>
      <c r="ZM21" s="5"/>
      <c r="ZN21" s="5"/>
      <c r="ZO21" s="5"/>
      <c r="ZP21" s="5"/>
      <c r="ZQ21" s="5"/>
      <c r="ZR21" s="5"/>
      <c r="ZS21" s="5"/>
      <c r="ZT21" s="5"/>
      <c r="ZU21" s="5"/>
      <c r="ZV21" s="5"/>
      <c r="ZW21" s="5"/>
      <c r="ZX21" s="5"/>
      <c r="ZY21" s="5"/>
      <c r="ZZ21" s="5"/>
      <c r="AAA21" s="5"/>
      <c r="AAB21" s="5"/>
      <c r="AAC21" s="5"/>
      <c r="AAD21" s="5"/>
      <c r="AAE21" s="5"/>
      <c r="AAF21" s="5"/>
      <c r="AAG21" s="5"/>
      <c r="AAH21" s="5"/>
      <c r="AAI21" s="5"/>
      <c r="AAJ21" s="5"/>
      <c r="AAK21" s="5"/>
      <c r="AAL21" s="5"/>
      <c r="AAM21" s="5"/>
      <c r="AAN21" s="5"/>
      <c r="AAO21" s="5"/>
      <c r="AAP21" s="5"/>
      <c r="AAQ21" s="5"/>
      <c r="AAR21" s="5"/>
      <c r="AAS21" s="5"/>
      <c r="AAT21" s="5"/>
      <c r="AAU21" s="5"/>
      <c r="AAV21" s="5"/>
      <c r="AAW21" s="5"/>
      <c r="AAX21" s="5"/>
      <c r="AAY21" s="5"/>
      <c r="AAZ21" s="5"/>
      <c r="ABA21" s="5"/>
      <c r="ABB21" s="5"/>
      <c r="ABC21" s="5"/>
      <c r="ABD21" s="5"/>
      <c r="ABE21" s="5"/>
      <c r="ABF21" s="5"/>
      <c r="ABG21" s="5"/>
      <c r="ABH21" s="5"/>
      <c r="ABI21" s="5"/>
      <c r="ABJ21" s="5"/>
      <c r="ABK21" s="5"/>
      <c r="ABL21" s="5"/>
      <c r="ABM21" s="5"/>
      <c r="ABN21" s="5"/>
      <c r="ABO21" s="5"/>
      <c r="ABP21" s="5"/>
      <c r="ABQ21" s="5"/>
      <c r="ABR21" s="5"/>
      <c r="ABS21" s="5"/>
      <c r="ABT21" s="5"/>
      <c r="ABU21" s="5"/>
      <c r="ABV21" s="5"/>
      <c r="ABW21" s="5"/>
      <c r="ABX21" s="5"/>
      <c r="ABY21" s="5"/>
      <c r="ABZ21" s="5"/>
      <c r="ACA21" s="5"/>
      <c r="ACB21" s="5"/>
      <c r="ACC21" s="5"/>
      <c r="ACD21" s="5"/>
      <c r="ACE21" s="5"/>
      <c r="ACF21" s="5"/>
      <c r="ACG21" s="5"/>
      <c r="ACH21" s="5"/>
      <c r="ACI21" s="5"/>
      <c r="ACJ21" s="5"/>
      <c r="ACK21" s="5"/>
      <c r="ACL21" s="5"/>
      <c r="ACM21" s="5"/>
      <c r="ACN21" s="5"/>
      <c r="ACO21" s="5"/>
      <c r="ACP21" s="5"/>
      <c r="ACQ21" s="5"/>
      <c r="ACR21" s="5"/>
      <c r="ACS21" s="5"/>
      <c r="ACT21" s="5"/>
      <c r="ACU21" s="5"/>
      <c r="ACV21" s="5"/>
      <c r="ACW21" s="5"/>
      <c r="ACX21" s="5"/>
      <c r="ACY21" s="5"/>
      <c r="ACZ21" s="5"/>
      <c r="ADA21" s="5"/>
      <c r="ADB21" s="5"/>
      <c r="ADC21" s="5"/>
      <c r="ADD21" s="5"/>
      <c r="ADE21" s="5"/>
      <c r="ADF21" s="5"/>
      <c r="ADG21" s="5"/>
      <c r="ADH21" s="5"/>
      <c r="ADI21" s="5"/>
      <c r="ADJ21" s="5"/>
      <c r="ADK21" s="5"/>
      <c r="ADL21" s="5"/>
      <c r="ADM21" s="5"/>
      <c r="ADN21" s="5"/>
      <c r="ADO21" s="5"/>
      <c r="ADP21" s="5"/>
      <c r="ADQ21" s="5"/>
      <c r="ADR21" s="5"/>
      <c r="ADS21" s="5"/>
      <c r="ADT21" s="5"/>
      <c r="ADU21" s="5"/>
      <c r="ADV21" s="5"/>
      <c r="ADW21" s="5"/>
      <c r="ADX21" s="5"/>
      <c r="ADY21" s="5"/>
      <c r="ADZ21" s="5"/>
      <c r="AEA21" s="5"/>
      <c r="AEB21" s="5"/>
      <c r="AEC21" s="5"/>
      <c r="AED21" s="5"/>
      <c r="AEE21" s="5"/>
      <c r="AEF21" s="5"/>
      <c r="AEG21" s="5"/>
      <c r="AEH21" s="5"/>
      <c r="AEI21" s="5"/>
      <c r="AEJ21" s="5"/>
      <c r="AEK21" s="5"/>
      <c r="AEL21" s="5"/>
      <c r="AEM21" s="5"/>
      <c r="AEN21" s="5"/>
      <c r="AEO21" s="5"/>
      <c r="AEP21" s="5"/>
      <c r="AEQ21" s="5"/>
      <c r="AER21" s="5"/>
      <c r="AES21" s="5"/>
      <c r="AET21" s="5"/>
      <c r="AEU21" s="5"/>
      <c r="AEV21" s="5"/>
      <c r="AEW21" s="5"/>
      <c r="AEX21" s="5"/>
      <c r="AEY21" s="5"/>
      <c r="AEZ21" s="5"/>
      <c r="AFA21" s="5"/>
      <c r="AFB21" s="5"/>
      <c r="AFC21" s="5"/>
      <c r="AFD21" s="5"/>
      <c r="AFE21" s="5"/>
      <c r="AFF21" s="5"/>
      <c r="AFG21" s="5"/>
      <c r="AFH21" s="5"/>
      <c r="AFI21" s="5"/>
      <c r="AFJ21" s="5"/>
      <c r="AFK21" s="5"/>
      <c r="AFL21" s="5"/>
      <c r="AFM21" s="5"/>
      <c r="AFN21" s="5"/>
      <c r="AFO21" s="5"/>
      <c r="AFP21" s="5"/>
      <c r="AFQ21" s="5"/>
      <c r="AFR21" s="5"/>
      <c r="AFS21" s="5"/>
      <c r="AFT21" s="5"/>
      <c r="AFU21" s="5"/>
      <c r="AFV21" s="5"/>
      <c r="AFW21" s="5"/>
      <c r="AFX21" s="5"/>
      <c r="AFY21" s="5"/>
      <c r="AFZ21" s="5"/>
      <c r="AGA21" s="5"/>
      <c r="AGB21" s="5"/>
      <c r="AGC21" s="5"/>
      <c r="AGD21" s="5"/>
      <c r="AGE21" s="5"/>
      <c r="AGF21" s="5"/>
      <c r="AGG21" s="5"/>
      <c r="AGH21" s="5"/>
      <c r="AGI21" s="5"/>
      <c r="AGJ21" s="5"/>
      <c r="AGK21" s="5"/>
      <c r="AGL21" s="5"/>
      <c r="AGM21" s="5"/>
      <c r="AGN21" s="5"/>
      <c r="AGO21" s="5"/>
      <c r="AGP21" s="5"/>
      <c r="AGQ21" s="5"/>
      <c r="AGR21" s="5"/>
      <c r="AGS21" s="5"/>
      <c r="AGT21" s="5"/>
      <c r="AGU21" s="5"/>
      <c r="AGV21" s="5"/>
      <c r="AGW21" s="5"/>
      <c r="AGX21" s="5"/>
      <c r="AGY21" s="5"/>
      <c r="AGZ21" s="5"/>
      <c r="AHA21" s="5"/>
      <c r="AHB21" s="5"/>
      <c r="AHC21" s="5"/>
      <c r="AHD21" s="5"/>
      <c r="AHE21" s="5"/>
      <c r="AHF21" s="5"/>
      <c r="AHG21" s="5"/>
      <c r="AHH21" s="5"/>
      <c r="AHI21" s="5"/>
      <c r="AHJ21" s="5"/>
      <c r="AHK21" s="5"/>
      <c r="AHL21" s="5"/>
      <c r="AHM21" s="5"/>
      <c r="AHN21" s="5"/>
      <c r="AHO21" s="5"/>
      <c r="AHP21" s="5"/>
      <c r="AHQ21" s="5"/>
      <c r="AHR21" s="5"/>
      <c r="AHS21" s="5"/>
      <c r="AHT21" s="5"/>
      <c r="AHU21" s="5"/>
      <c r="AHV21" s="5"/>
      <c r="AHW21" s="5"/>
      <c r="AHX21" s="5"/>
      <c r="AHY21" s="5"/>
      <c r="AHZ21" s="5"/>
      <c r="AIA21" s="5"/>
      <c r="AIB21" s="5"/>
      <c r="AIC21" s="5"/>
      <c r="AID21" s="5"/>
      <c r="AIE21" s="5"/>
      <c r="AIF21" s="5"/>
      <c r="AIG21" s="5"/>
      <c r="AIH21" s="5"/>
      <c r="AII21" s="5"/>
      <c r="AIJ21" s="5"/>
      <c r="AIK21" s="5"/>
      <c r="AIL21" s="5"/>
      <c r="AIM21" s="5"/>
      <c r="AIN21" s="5"/>
      <c r="AIO21" s="5"/>
      <c r="AIP21" s="5"/>
      <c r="AIQ21" s="5"/>
      <c r="AIR21" s="5"/>
      <c r="AIS21" s="5"/>
      <c r="AIT21" s="5"/>
      <c r="AIU21" s="5"/>
      <c r="AIV21" s="5"/>
      <c r="AIW21" s="5"/>
      <c r="AIX21" s="5"/>
      <c r="AIY21" s="5"/>
      <c r="AIZ21" s="5"/>
      <c r="AJA21" s="5"/>
      <c r="AJB21" s="5"/>
      <c r="AJC21" s="5"/>
      <c r="AJD21" s="5"/>
      <c r="AJE21" s="5"/>
      <c r="AJF21" s="5"/>
      <c r="AJG21" s="5"/>
      <c r="AJH21" s="5"/>
      <c r="AJI21" s="5"/>
      <c r="AJJ21" s="5"/>
      <c r="AJK21" s="5"/>
      <c r="AJL21" s="5"/>
      <c r="AJM21" s="5"/>
      <c r="AJN21" s="5"/>
      <c r="AJO21" s="5"/>
      <c r="AJP21" s="5"/>
      <c r="AJQ21" s="5"/>
      <c r="AJR21" s="5"/>
      <c r="AJS21" s="5"/>
      <c r="AJT21" s="5"/>
      <c r="AJU21" s="5"/>
      <c r="AJV21" s="5"/>
      <c r="AJW21" s="5"/>
      <c r="AJX21" s="5"/>
      <c r="AJY21" s="5"/>
      <c r="AJZ21" s="5"/>
      <c r="AKA21" s="5"/>
      <c r="AKB21" s="5"/>
      <c r="AKC21" s="5"/>
      <c r="AKD21" s="5"/>
      <c r="AKE21" s="5"/>
      <c r="AKF21" s="5"/>
      <c r="AKG21" s="5"/>
      <c r="AKH21" s="5"/>
      <c r="AKI21" s="5"/>
      <c r="AKJ21" s="5"/>
      <c r="AKK21" s="5"/>
      <c r="AKL21" s="5"/>
      <c r="AKM21" s="5"/>
      <c r="AKN21" s="5"/>
      <c r="AKO21" s="5"/>
      <c r="AKP21" s="5"/>
      <c r="AKQ21" s="5"/>
      <c r="AKR21" s="5"/>
      <c r="AKS21" s="5"/>
      <c r="AKT21" s="5"/>
      <c r="AKU21" s="5"/>
      <c r="AKV21" s="5"/>
      <c r="AKW21" s="5"/>
      <c r="AKX21" s="5"/>
      <c r="AKY21" s="5"/>
      <c r="AKZ21" s="5"/>
      <c r="ALA21" s="5"/>
      <c r="ALB21" s="5"/>
      <c r="ALC21" s="5"/>
      <c r="ALD21" s="5"/>
      <c r="ALE21" s="5"/>
      <c r="ALF21" s="5"/>
      <c r="ALG21" s="5"/>
      <c r="ALH21" s="5"/>
      <c r="ALI21" s="5"/>
      <c r="ALJ21" s="5"/>
      <c r="ALK21" s="5"/>
      <c r="ALL21" s="5"/>
      <c r="ALM21" s="5"/>
      <c r="ALN21" s="5"/>
      <c r="ALO21" s="5"/>
      <c r="ALP21" s="5"/>
      <c r="ALQ21" s="5"/>
      <c r="ALR21" s="5"/>
      <c r="ALS21" s="5"/>
      <c r="ALT21" s="5"/>
      <c r="ALU21" s="5"/>
      <c r="ALV21" s="5"/>
      <c r="ALW21" s="5"/>
      <c r="ALX21" s="5"/>
      <c r="ALY21" s="5"/>
      <c r="ALZ21" s="5"/>
      <c r="AMA21" s="5"/>
      <c r="AMB21" s="5"/>
      <c r="AMC21" s="5"/>
      <c r="AMD21" s="5"/>
      <c r="AME21" s="5"/>
      <c r="AMF21" s="5"/>
      <c r="AMG21" s="5"/>
      <c r="AMH21" s="5"/>
      <c r="AMI21" s="5"/>
      <c r="AMJ21" s="5"/>
    </row>
    <row r="22" spans="1:1024" s="300" customFormat="1" ht="12.75" x14ac:dyDescent="0.2">
      <c r="A22" s="296"/>
      <c r="B22" s="296"/>
      <c r="C22" s="296"/>
      <c r="D22" s="296"/>
      <c r="E22" s="296"/>
      <c r="F22" s="296"/>
      <c r="G22" s="296"/>
      <c r="H22" s="296"/>
      <c r="I22" s="296"/>
      <c r="J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5"/>
      <c r="NI22" s="5"/>
      <c r="NJ22" s="5"/>
      <c r="NK22" s="5"/>
      <c r="NL22" s="5"/>
      <c r="NM22" s="5"/>
      <c r="NN22" s="5"/>
      <c r="NO22" s="5"/>
      <c r="NP22" s="5"/>
      <c r="NQ22" s="5"/>
      <c r="NR22" s="5"/>
      <c r="NS22" s="5"/>
      <c r="NT22" s="5"/>
      <c r="NU22" s="5"/>
      <c r="NV22" s="5"/>
      <c r="NW22" s="5"/>
      <c r="NX22" s="5"/>
      <c r="NY22" s="5"/>
      <c r="NZ22" s="5"/>
      <c r="OA22" s="5"/>
      <c r="OB22" s="5"/>
      <c r="OC22" s="5"/>
      <c r="OD22" s="5"/>
      <c r="OE22" s="5"/>
      <c r="OF22" s="5"/>
      <c r="OG22" s="5"/>
      <c r="OH22" s="5"/>
      <c r="OI22" s="5"/>
      <c r="OJ22" s="5"/>
      <c r="OK22" s="5"/>
      <c r="OL22" s="5"/>
      <c r="OM22" s="5"/>
      <c r="ON22" s="5"/>
      <c r="OO22" s="5"/>
      <c r="OP22" s="5"/>
      <c r="OQ22" s="5"/>
      <c r="OR22" s="5"/>
      <c r="OS22" s="5"/>
      <c r="OT22" s="5"/>
      <c r="OU22" s="5"/>
      <c r="OV22" s="5"/>
      <c r="OW22" s="5"/>
      <c r="OX22" s="5"/>
      <c r="OY22" s="5"/>
      <c r="OZ22" s="5"/>
      <c r="PA22" s="5"/>
      <c r="PB22" s="5"/>
      <c r="PC22" s="5"/>
      <c r="PD22" s="5"/>
      <c r="PE22" s="5"/>
      <c r="PF22" s="5"/>
      <c r="PG22" s="5"/>
      <c r="PH22" s="5"/>
      <c r="PI22" s="5"/>
      <c r="PJ22" s="5"/>
      <c r="PK22" s="5"/>
      <c r="PL22" s="5"/>
      <c r="PM22" s="5"/>
      <c r="PN22" s="5"/>
      <c r="PO22" s="5"/>
      <c r="PP22" s="5"/>
      <c r="PQ22" s="5"/>
      <c r="PR22" s="5"/>
      <c r="PS22" s="5"/>
      <c r="PT22" s="5"/>
      <c r="PU22" s="5"/>
      <c r="PV22" s="5"/>
      <c r="PW22" s="5"/>
      <c r="PX22" s="5"/>
      <c r="PY22" s="5"/>
      <c r="PZ22" s="5"/>
      <c r="QA22" s="5"/>
      <c r="QB22" s="5"/>
      <c r="QC22" s="5"/>
      <c r="QD22" s="5"/>
      <c r="QE22" s="5"/>
      <c r="QF22" s="5"/>
      <c r="QG22" s="5"/>
      <c r="QH22" s="5"/>
      <c r="QI22" s="5"/>
      <c r="QJ22" s="5"/>
      <c r="QK22" s="5"/>
      <c r="QL22" s="5"/>
      <c r="QM22" s="5"/>
      <c r="QN22" s="5"/>
      <c r="QO22" s="5"/>
      <c r="QP22" s="5"/>
      <c r="QQ22" s="5"/>
      <c r="QR22" s="5"/>
      <c r="QS22" s="5"/>
      <c r="QT22" s="5"/>
      <c r="QU22" s="5"/>
      <c r="QV22" s="5"/>
      <c r="QW22" s="5"/>
      <c r="QX22" s="5"/>
      <c r="QY22" s="5"/>
      <c r="QZ22" s="5"/>
      <c r="RA22" s="5"/>
      <c r="RB22" s="5"/>
      <c r="RC22" s="5"/>
      <c r="RD22" s="5"/>
      <c r="RE22" s="5"/>
      <c r="RF22" s="5"/>
      <c r="RG22" s="5"/>
      <c r="RH22" s="5"/>
      <c r="RI22" s="5"/>
      <c r="RJ22" s="5"/>
      <c r="RK22" s="5"/>
      <c r="RL22" s="5"/>
      <c r="RM22" s="5"/>
      <c r="RN22" s="5"/>
      <c r="RO22" s="5"/>
      <c r="RP22" s="5"/>
      <c r="RQ22" s="5"/>
      <c r="RR22" s="5"/>
      <c r="RS22" s="5"/>
      <c r="RT22" s="5"/>
      <c r="RU22" s="5"/>
      <c r="RV22" s="5"/>
      <c r="RW22" s="5"/>
      <c r="RX22" s="5"/>
      <c r="RY22" s="5"/>
      <c r="RZ22" s="5"/>
      <c r="SA22" s="5"/>
      <c r="SB22" s="5"/>
      <c r="SC22" s="5"/>
      <c r="SD22" s="5"/>
      <c r="SE22" s="5"/>
      <c r="SF22" s="5"/>
      <c r="SG22" s="5"/>
      <c r="SH22" s="5"/>
      <c r="SI22" s="5"/>
      <c r="SJ22" s="5"/>
      <c r="SK22" s="5"/>
      <c r="SL22" s="5"/>
      <c r="SM22" s="5"/>
      <c r="SN22" s="5"/>
      <c r="SO22" s="5"/>
      <c r="SP22" s="5"/>
      <c r="SQ22" s="5"/>
      <c r="SR22" s="5"/>
      <c r="SS22" s="5"/>
      <c r="ST22" s="5"/>
      <c r="SU22" s="5"/>
      <c r="SV22" s="5"/>
      <c r="SW22" s="5"/>
      <c r="SX22" s="5"/>
      <c r="SY22" s="5"/>
      <c r="SZ22" s="5"/>
      <c r="TA22" s="5"/>
      <c r="TB22" s="5"/>
      <c r="TC22" s="5"/>
      <c r="TD22" s="5"/>
      <c r="TE22" s="5"/>
      <c r="TF22" s="5"/>
      <c r="TG22" s="5"/>
      <c r="TH22" s="5"/>
      <c r="TI22" s="5"/>
      <c r="TJ22" s="5"/>
      <c r="TK22" s="5"/>
      <c r="TL22" s="5"/>
      <c r="TM22" s="5"/>
      <c r="TN22" s="5"/>
      <c r="TO22" s="5"/>
      <c r="TP22" s="5"/>
      <c r="TQ22" s="5"/>
      <c r="TR22" s="5"/>
      <c r="TS22" s="5"/>
      <c r="TT22" s="5"/>
      <c r="TU22" s="5"/>
      <c r="TV22" s="5"/>
      <c r="TW22" s="5"/>
      <c r="TX22" s="5"/>
      <c r="TY22" s="5"/>
      <c r="TZ22" s="5"/>
      <c r="UA22" s="5"/>
      <c r="UB22" s="5"/>
      <c r="UC22" s="5"/>
      <c r="UD22" s="5"/>
      <c r="UE22" s="5"/>
      <c r="UF22" s="5"/>
      <c r="UG22" s="5"/>
      <c r="UH22" s="5"/>
      <c r="UI22" s="5"/>
      <c r="UJ22" s="5"/>
      <c r="UK22" s="5"/>
      <c r="UL22" s="5"/>
      <c r="UM22" s="5"/>
      <c r="UN22" s="5"/>
      <c r="UO22" s="5"/>
      <c r="UP22" s="5"/>
      <c r="UQ22" s="5"/>
      <c r="UR22" s="5"/>
      <c r="US22" s="5"/>
      <c r="UT22" s="5"/>
      <c r="UU22" s="5"/>
      <c r="UV22" s="5"/>
      <c r="UW22" s="5"/>
      <c r="UX22" s="5"/>
      <c r="UY22" s="5"/>
      <c r="UZ22" s="5"/>
      <c r="VA22" s="5"/>
      <c r="VB22" s="5"/>
      <c r="VC22" s="5"/>
      <c r="VD22" s="5"/>
      <c r="VE22" s="5"/>
      <c r="VF22" s="5"/>
      <c r="VG22" s="5"/>
      <c r="VH22" s="5"/>
      <c r="VI22" s="5"/>
      <c r="VJ22" s="5"/>
      <c r="VK22" s="5"/>
      <c r="VL22" s="5"/>
      <c r="VM22" s="5"/>
      <c r="VN22" s="5"/>
      <c r="VO22" s="5"/>
      <c r="VP22" s="5"/>
      <c r="VQ22" s="5"/>
      <c r="VR22" s="5"/>
      <c r="VS22" s="5"/>
      <c r="VT22" s="5"/>
      <c r="VU22" s="5"/>
      <c r="VV22" s="5"/>
      <c r="VW22" s="5"/>
      <c r="VX22" s="5"/>
      <c r="VY22" s="5"/>
      <c r="VZ22" s="5"/>
      <c r="WA22" s="5"/>
      <c r="WB22" s="5"/>
      <c r="WC22" s="5"/>
      <c r="WD22" s="5"/>
      <c r="WE22" s="5"/>
      <c r="WF22" s="5"/>
      <c r="WG22" s="5"/>
      <c r="WH22" s="5"/>
      <c r="WI22" s="5"/>
      <c r="WJ22" s="5"/>
      <c r="WK22" s="5"/>
      <c r="WL22" s="5"/>
      <c r="WM22" s="5"/>
      <c r="WN22" s="5"/>
      <c r="WO22" s="5"/>
      <c r="WP22" s="5"/>
      <c r="WQ22" s="5"/>
      <c r="WR22" s="5"/>
      <c r="WS22" s="5"/>
      <c r="WT22" s="5"/>
      <c r="WU22" s="5"/>
      <c r="WV22" s="5"/>
      <c r="WW22" s="5"/>
      <c r="WX22" s="5"/>
      <c r="WY22" s="5"/>
      <c r="WZ22" s="5"/>
      <c r="XA22" s="5"/>
      <c r="XB22" s="5"/>
      <c r="XC22" s="5"/>
      <c r="XD22" s="5"/>
      <c r="XE22" s="5"/>
      <c r="XF22" s="5"/>
      <c r="XG22" s="5"/>
      <c r="XH22" s="5"/>
      <c r="XI22" s="5"/>
      <c r="XJ22" s="5"/>
      <c r="XK22" s="5"/>
      <c r="XL22" s="5"/>
      <c r="XM22" s="5"/>
      <c r="XN22" s="5"/>
      <c r="XO22" s="5"/>
      <c r="XP22" s="5"/>
      <c r="XQ22" s="5"/>
      <c r="XR22" s="5"/>
      <c r="XS22" s="5"/>
      <c r="XT22" s="5"/>
      <c r="XU22" s="5"/>
      <c r="XV22" s="5"/>
      <c r="XW22" s="5"/>
      <c r="XX22" s="5"/>
      <c r="XY22" s="5"/>
      <c r="XZ22" s="5"/>
      <c r="YA22" s="5"/>
      <c r="YB22" s="5"/>
      <c r="YC22" s="5"/>
      <c r="YD22" s="5"/>
      <c r="YE22" s="5"/>
      <c r="YF22" s="5"/>
      <c r="YG22" s="5"/>
      <c r="YH22" s="5"/>
      <c r="YI22" s="5"/>
      <c r="YJ22" s="5"/>
      <c r="YK22" s="5"/>
      <c r="YL22" s="5"/>
      <c r="YM22" s="5"/>
      <c r="YN22" s="5"/>
      <c r="YO22" s="5"/>
      <c r="YP22" s="5"/>
      <c r="YQ22" s="5"/>
      <c r="YR22" s="5"/>
      <c r="YS22" s="5"/>
      <c r="YT22" s="5"/>
      <c r="YU22" s="5"/>
      <c r="YV22" s="5"/>
      <c r="YW22" s="5"/>
      <c r="YX22" s="5"/>
      <c r="YY22" s="5"/>
      <c r="YZ22" s="5"/>
      <c r="ZA22" s="5"/>
      <c r="ZB22" s="5"/>
      <c r="ZC22" s="5"/>
      <c r="ZD22" s="5"/>
      <c r="ZE22" s="5"/>
      <c r="ZF22" s="5"/>
      <c r="ZG22" s="5"/>
      <c r="ZH22" s="5"/>
      <c r="ZI22" s="5"/>
      <c r="ZJ22" s="5"/>
      <c r="ZK22" s="5"/>
      <c r="ZL22" s="5"/>
      <c r="ZM22" s="5"/>
      <c r="ZN22" s="5"/>
      <c r="ZO22" s="5"/>
      <c r="ZP22" s="5"/>
      <c r="ZQ22" s="5"/>
      <c r="ZR22" s="5"/>
      <c r="ZS22" s="5"/>
      <c r="ZT22" s="5"/>
      <c r="ZU22" s="5"/>
      <c r="ZV22" s="5"/>
      <c r="ZW22" s="5"/>
      <c r="ZX22" s="5"/>
      <c r="ZY22" s="5"/>
      <c r="ZZ22" s="5"/>
      <c r="AAA22" s="5"/>
      <c r="AAB22" s="5"/>
      <c r="AAC22" s="5"/>
      <c r="AAD22" s="5"/>
      <c r="AAE22" s="5"/>
      <c r="AAF22" s="5"/>
      <c r="AAG22" s="5"/>
      <c r="AAH22" s="5"/>
      <c r="AAI22" s="5"/>
      <c r="AAJ22" s="5"/>
      <c r="AAK22" s="5"/>
      <c r="AAL22" s="5"/>
      <c r="AAM22" s="5"/>
      <c r="AAN22" s="5"/>
      <c r="AAO22" s="5"/>
      <c r="AAP22" s="5"/>
      <c r="AAQ22" s="5"/>
      <c r="AAR22" s="5"/>
      <c r="AAS22" s="5"/>
      <c r="AAT22" s="5"/>
      <c r="AAU22" s="5"/>
      <c r="AAV22" s="5"/>
      <c r="AAW22" s="5"/>
      <c r="AAX22" s="5"/>
      <c r="AAY22" s="5"/>
      <c r="AAZ22" s="5"/>
      <c r="ABA22" s="5"/>
      <c r="ABB22" s="5"/>
      <c r="ABC22" s="5"/>
      <c r="ABD22" s="5"/>
      <c r="ABE22" s="5"/>
      <c r="ABF22" s="5"/>
      <c r="ABG22" s="5"/>
      <c r="ABH22" s="5"/>
      <c r="ABI22" s="5"/>
      <c r="ABJ22" s="5"/>
      <c r="ABK22" s="5"/>
      <c r="ABL22" s="5"/>
      <c r="ABM22" s="5"/>
      <c r="ABN22" s="5"/>
      <c r="ABO22" s="5"/>
      <c r="ABP22" s="5"/>
      <c r="ABQ22" s="5"/>
      <c r="ABR22" s="5"/>
      <c r="ABS22" s="5"/>
      <c r="ABT22" s="5"/>
      <c r="ABU22" s="5"/>
      <c r="ABV22" s="5"/>
      <c r="ABW22" s="5"/>
      <c r="ABX22" s="5"/>
      <c r="ABY22" s="5"/>
      <c r="ABZ22" s="5"/>
      <c r="ACA22" s="5"/>
      <c r="ACB22" s="5"/>
      <c r="ACC22" s="5"/>
      <c r="ACD22" s="5"/>
      <c r="ACE22" s="5"/>
      <c r="ACF22" s="5"/>
      <c r="ACG22" s="5"/>
      <c r="ACH22" s="5"/>
      <c r="ACI22" s="5"/>
      <c r="ACJ22" s="5"/>
      <c r="ACK22" s="5"/>
      <c r="ACL22" s="5"/>
      <c r="ACM22" s="5"/>
      <c r="ACN22" s="5"/>
      <c r="ACO22" s="5"/>
      <c r="ACP22" s="5"/>
      <c r="ACQ22" s="5"/>
      <c r="ACR22" s="5"/>
      <c r="ACS22" s="5"/>
      <c r="ACT22" s="5"/>
      <c r="ACU22" s="5"/>
      <c r="ACV22" s="5"/>
      <c r="ACW22" s="5"/>
      <c r="ACX22" s="5"/>
      <c r="ACY22" s="5"/>
      <c r="ACZ22" s="5"/>
      <c r="ADA22" s="5"/>
      <c r="ADB22" s="5"/>
      <c r="ADC22" s="5"/>
      <c r="ADD22" s="5"/>
      <c r="ADE22" s="5"/>
      <c r="ADF22" s="5"/>
      <c r="ADG22" s="5"/>
      <c r="ADH22" s="5"/>
      <c r="ADI22" s="5"/>
      <c r="ADJ22" s="5"/>
      <c r="ADK22" s="5"/>
      <c r="ADL22" s="5"/>
      <c r="ADM22" s="5"/>
      <c r="ADN22" s="5"/>
      <c r="ADO22" s="5"/>
      <c r="ADP22" s="5"/>
      <c r="ADQ22" s="5"/>
      <c r="ADR22" s="5"/>
      <c r="ADS22" s="5"/>
      <c r="ADT22" s="5"/>
      <c r="ADU22" s="5"/>
      <c r="ADV22" s="5"/>
      <c r="ADW22" s="5"/>
      <c r="ADX22" s="5"/>
      <c r="ADY22" s="5"/>
      <c r="ADZ22" s="5"/>
      <c r="AEA22" s="5"/>
      <c r="AEB22" s="5"/>
      <c r="AEC22" s="5"/>
      <c r="AED22" s="5"/>
      <c r="AEE22" s="5"/>
      <c r="AEF22" s="5"/>
      <c r="AEG22" s="5"/>
      <c r="AEH22" s="5"/>
      <c r="AEI22" s="5"/>
      <c r="AEJ22" s="5"/>
      <c r="AEK22" s="5"/>
      <c r="AEL22" s="5"/>
      <c r="AEM22" s="5"/>
      <c r="AEN22" s="5"/>
      <c r="AEO22" s="5"/>
      <c r="AEP22" s="5"/>
      <c r="AEQ22" s="5"/>
      <c r="AER22" s="5"/>
      <c r="AES22" s="5"/>
      <c r="AET22" s="5"/>
      <c r="AEU22" s="5"/>
      <c r="AEV22" s="5"/>
      <c r="AEW22" s="5"/>
      <c r="AEX22" s="5"/>
      <c r="AEY22" s="5"/>
      <c r="AEZ22" s="5"/>
      <c r="AFA22" s="5"/>
      <c r="AFB22" s="5"/>
      <c r="AFC22" s="5"/>
      <c r="AFD22" s="5"/>
      <c r="AFE22" s="5"/>
      <c r="AFF22" s="5"/>
      <c r="AFG22" s="5"/>
      <c r="AFH22" s="5"/>
      <c r="AFI22" s="5"/>
      <c r="AFJ22" s="5"/>
      <c r="AFK22" s="5"/>
      <c r="AFL22" s="5"/>
      <c r="AFM22" s="5"/>
      <c r="AFN22" s="5"/>
      <c r="AFO22" s="5"/>
      <c r="AFP22" s="5"/>
      <c r="AFQ22" s="5"/>
      <c r="AFR22" s="5"/>
      <c r="AFS22" s="5"/>
      <c r="AFT22" s="5"/>
      <c r="AFU22" s="5"/>
      <c r="AFV22" s="5"/>
      <c r="AFW22" s="5"/>
      <c r="AFX22" s="5"/>
      <c r="AFY22" s="5"/>
      <c r="AFZ22" s="5"/>
      <c r="AGA22" s="5"/>
      <c r="AGB22" s="5"/>
      <c r="AGC22" s="5"/>
      <c r="AGD22" s="5"/>
      <c r="AGE22" s="5"/>
      <c r="AGF22" s="5"/>
      <c r="AGG22" s="5"/>
      <c r="AGH22" s="5"/>
      <c r="AGI22" s="5"/>
      <c r="AGJ22" s="5"/>
      <c r="AGK22" s="5"/>
      <c r="AGL22" s="5"/>
      <c r="AGM22" s="5"/>
      <c r="AGN22" s="5"/>
      <c r="AGO22" s="5"/>
      <c r="AGP22" s="5"/>
      <c r="AGQ22" s="5"/>
      <c r="AGR22" s="5"/>
      <c r="AGS22" s="5"/>
      <c r="AGT22" s="5"/>
      <c r="AGU22" s="5"/>
      <c r="AGV22" s="5"/>
      <c r="AGW22" s="5"/>
      <c r="AGX22" s="5"/>
      <c r="AGY22" s="5"/>
      <c r="AGZ22" s="5"/>
      <c r="AHA22" s="5"/>
      <c r="AHB22" s="5"/>
      <c r="AHC22" s="5"/>
      <c r="AHD22" s="5"/>
      <c r="AHE22" s="5"/>
      <c r="AHF22" s="5"/>
      <c r="AHG22" s="5"/>
      <c r="AHH22" s="5"/>
      <c r="AHI22" s="5"/>
      <c r="AHJ22" s="5"/>
      <c r="AHK22" s="5"/>
      <c r="AHL22" s="5"/>
      <c r="AHM22" s="5"/>
      <c r="AHN22" s="5"/>
      <c r="AHO22" s="5"/>
      <c r="AHP22" s="5"/>
      <c r="AHQ22" s="5"/>
      <c r="AHR22" s="5"/>
      <c r="AHS22" s="5"/>
      <c r="AHT22" s="5"/>
      <c r="AHU22" s="5"/>
      <c r="AHV22" s="5"/>
      <c r="AHW22" s="5"/>
      <c r="AHX22" s="5"/>
      <c r="AHY22" s="5"/>
      <c r="AHZ22" s="5"/>
      <c r="AIA22" s="5"/>
      <c r="AIB22" s="5"/>
      <c r="AIC22" s="5"/>
      <c r="AID22" s="5"/>
      <c r="AIE22" s="5"/>
      <c r="AIF22" s="5"/>
      <c r="AIG22" s="5"/>
      <c r="AIH22" s="5"/>
      <c r="AII22" s="5"/>
      <c r="AIJ22" s="5"/>
      <c r="AIK22" s="5"/>
      <c r="AIL22" s="5"/>
      <c r="AIM22" s="5"/>
      <c r="AIN22" s="5"/>
      <c r="AIO22" s="5"/>
      <c r="AIP22" s="5"/>
      <c r="AIQ22" s="5"/>
      <c r="AIR22" s="5"/>
      <c r="AIS22" s="5"/>
      <c r="AIT22" s="5"/>
      <c r="AIU22" s="5"/>
      <c r="AIV22" s="5"/>
      <c r="AIW22" s="5"/>
      <c r="AIX22" s="5"/>
      <c r="AIY22" s="5"/>
      <c r="AIZ22" s="5"/>
      <c r="AJA22" s="5"/>
      <c r="AJB22" s="5"/>
      <c r="AJC22" s="5"/>
      <c r="AJD22" s="5"/>
      <c r="AJE22" s="5"/>
      <c r="AJF22" s="5"/>
      <c r="AJG22" s="5"/>
      <c r="AJH22" s="5"/>
      <c r="AJI22" s="5"/>
      <c r="AJJ22" s="5"/>
      <c r="AJK22" s="5"/>
      <c r="AJL22" s="5"/>
      <c r="AJM22" s="5"/>
      <c r="AJN22" s="5"/>
      <c r="AJO22" s="5"/>
      <c r="AJP22" s="5"/>
      <c r="AJQ22" s="5"/>
      <c r="AJR22" s="5"/>
      <c r="AJS22" s="5"/>
      <c r="AJT22" s="5"/>
      <c r="AJU22" s="5"/>
      <c r="AJV22" s="5"/>
      <c r="AJW22" s="5"/>
      <c r="AJX22" s="5"/>
      <c r="AJY22" s="5"/>
      <c r="AJZ22" s="5"/>
      <c r="AKA22" s="5"/>
      <c r="AKB22" s="5"/>
      <c r="AKC22" s="5"/>
      <c r="AKD22" s="5"/>
      <c r="AKE22" s="5"/>
      <c r="AKF22" s="5"/>
      <c r="AKG22" s="5"/>
      <c r="AKH22" s="5"/>
      <c r="AKI22" s="5"/>
      <c r="AKJ22" s="5"/>
      <c r="AKK22" s="5"/>
      <c r="AKL22" s="5"/>
      <c r="AKM22" s="5"/>
      <c r="AKN22" s="5"/>
      <c r="AKO22" s="5"/>
      <c r="AKP22" s="5"/>
      <c r="AKQ22" s="5"/>
      <c r="AKR22" s="5"/>
      <c r="AKS22" s="5"/>
      <c r="AKT22" s="5"/>
      <c r="AKU22" s="5"/>
      <c r="AKV22" s="5"/>
      <c r="AKW22" s="5"/>
      <c r="AKX22" s="5"/>
      <c r="AKY22" s="5"/>
      <c r="AKZ22" s="5"/>
      <c r="ALA22" s="5"/>
      <c r="ALB22" s="5"/>
      <c r="ALC22" s="5"/>
      <c r="ALD22" s="5"/>
      <c r="ALE22" s="5"/>
      <c r="ALF22" s="5"/>
      <c r="ALG22" s="5"/>
      <c r="ALH22" s="5"/>
      <c r="ALI22" s="5"/>
      <c r="ALJ22" s="5"/>
      <c r="ALK22" s="5"/>
      <c r="ALL22" s="5"/>
      <c r="ALM22" s="5"/>
      <c r="ALN22" s="5"/>
      <c r="ALO22" s="5"/>
      <c r="ALP22" s="5"/>
      <c r="ALQ22" s="5"/>
      <c r="ALR22" s="5"/>
      <c r="ALS22" s="5"/>
      <c r="ALT22" s="5"/>
      <c r="ALU22" s="5"/>
      <c r="ALV22" s="5"/>
      <c r="ALW22" s="5"/>
      <c r="ALX22" s="5"/>
      <c r="ALY22" s="5"/>
      <c r="ALZ22" s="5"/>
      <c r="AMA22" s="5"/>
      <c r="AMB22" s="5"/>
      <c r="AMC22" s="5"/>
      <c r="AMD22" s="5"/>
      <c r="AME22" s="5"/>
      <c r="AMF22" s="5"/>
      <c r="AMG22" s="5"/>
      <c r="AMH22" s="5"/>
      <c r="AMI22" s="5"/>
      <c r="AMJ22" s="5"/>
    </row>
    <row r="23" spans="1:1024" s="300" customFormat="1" ht="12.75" x14ac:dyDescent="0.2">
      <c r="A23" s="5"/>
      <c r="B23" s="5"/>
      <c r="C23" s="5"/>
      <c r="D23" s="5"/>
      <c r="E23" s="5"/>
      <c r="F23" s="5"/>
      <c r="G23" s="5"/>
      <c r="H23" s="5"/>
      <c r="I23" s="5"/>
      <c r="J23" s="296"/>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5"/>
      <c r="NI23" s="5"/>
      <c r="NJ23" s="5"/>
      <c r="NK23" s="5"/>
      <c r="NL23" s="5"/>
      <c r="NM23" s="5"/>
      <c r="NN23" s="5"/>
      <c r="NO23" s="5"/>
      <c r="NP23" s="5"/>
      <c r="NQ23" s="5"/>
      <c r="NR23" s="5"/>
      <c r="NS23" s="5"/>
      <c r="NT23" s="5"/>
      <c r="NU23" s="5"/>
      <c r="NV23" s="5"/>
      <c r="NW23" s="5"/>
      <c r="NX23" s="5"/>
      <c r="NY23" s="5"/>
      <c r="NZ23" s="5"/>
      <c r="OA23" s="5"/>
      <c r="OB23" s="5"/>
      <c r="OC23" s="5"/>
      <c r="OD23" s="5"/>
      <c r="OE23" s="5"/>
      <c r="OF23" s="5"/>
      <c r="OG23" s="5"/>
      <c r="OH23" s="5"/>
      <c r="OI23" s="5"/>
      <c r="OJ23" s="5"/>
      <c r="OK23" s="5"/>
      <c r="OL23" s="5"/>
      <c r="OM23" s="5"/>
      <c r="ON23" s="5"/>
      <c r="OO23" s="5"/>
      <c r="OP23" s="5"/>
      <c r="OQ23" s="5"/>
      <c r="OR23" s="5"/>
      <c r="OS23" s="5"/>
      <c r="OT23" s="5"/>
      <c r="OU23" s="5"/>
      <c r="OV23" s="5"/>
      <c r="OW23" s="5"/>
      <c r="OX23" s="5"/>
      <c r="OY23" s="5"/>
      <c r="OZ23" s="5"/>
      <c r="PA23" s="5"/>
      <c r="PB23" s="5"/>
      <c r="PC23" s="5"/>
      <c r="PD23" s="5"/>
      <c r="PE23" s="5"/>
      <c r="PF23" s="5"/>
      <c r="PG23" s="5"/>
      <c r="PH23" s="5"/>
      <c r="PI23" s="5"/>
      <c r="PJ23" s="5"/>
      <c r="PK23" s="5"/>
      <c r="PL23" s="5"/>
      <c r="PM23" s="5"/>
      <c r="PN23" s="5"/>
      <c r="PO23" s="5"/>
      <c r="PP23" s="5"/>
      <c r="PQ23" s="5"/>
      <c r="PR23" s="5"/>
      <c r="PS23" s="5"/>
      <c r="PT23" s="5"/>
      <c r="PU23" s="5"/>
      <c r="PV23" s="5"/>
      <c r="PW23" s="5"/>
      <c r="PX23" s="5"/>
      <c r="PY23" s="5"/>
      <c r="PZ23" s="5"/>
      <c r="QA23" s="5"/>
      <c r="QB23" s="5"/>
      <c r="QC23" s="5"/>
      <c r="QD23" s="5"/>
      <c r="QE23" s="5"/>
      <c r="QF23" s="5"/>
      <c r="QG23" s="5"/>
      <c r="QH23" s="5"/>
      <c r="QI23" s="5"/>
      <c r="QJ23" s="5"/>
      <c r="QK23" s="5"/>
      <c r="QL23" s="5"/>
      <c r="QM23" s="5"/>
      <c r="QN23" s="5"/>
      <c r="QO23" s="5"/>
      <c r="QP23" s="5"/>
      <c r="QQ23" s="5"/>
      <c r="QR23" s="5"/>
      <c r="QS23" s="5"/>
      <c r="QT23" s="5"/>
      <c r="QU23" s="5"/>
      <c r="QV23" s="5"/>
      <c r="QW23" s="5"/>
      <c r="QX23" s="5"/>
      <c r="QY23" s="5"/>
      <c r="QZ23" s="5"/>
      <c r="RA23" s="5"/>
      <c r="RB23" s="5"/>
      <c r="RC23" s="5"/>
      <c r="RD23" s="5"/>
      <c r="RE23" s="5"/>
      <c r="RF23" s="5"/>
      <c r="RG23" s="5"/>
      <c r="RH23" s="5"/>
      <c r="RI23" s="5"/>
      <c r="RJ23" s="5"/>
      <c r="RK23" s="5"/>
      <c r="RL23" s="5"/>
      <c r="RM23" s="5"/>
      <c r="RN23" s="5"/>
      <c r="RO23" s="5"/>
      <c r="RP23" s="5"/>
      <c r="RQ23" s="5"/>
      <c r="RR23" s="5"/>
      <c r="RS23" s="5"/>
      <c r="RT23" s="5"/>
      <c r="RU23" s="5"/>
      <c r="RV23" s="5"/>
      <c r="RW23" s="5"/>
      <c r="RX23" s="5"/>
      <c r="RY23" s="5"/>
      <c r="RZ23" s="5"/>
      <c r="SA23" s="5"/>
      <c r="SB23" s="5"/>
      <c r="SC23" s="5"/>
      <c r="SD23" s="5"/>
      <c r="SE23" s="5"/>
      <c r="SF23" s="5"/>
      <c r="SG23" s="5"/>
      <c r="SH23" s="5"/>
      <c r="SI23" s="5"/>
      <c r="SJ23" s="5"/>
      <c r="SK23" s="5"/>
      <c r="SL23" s="5"/>
      <c r="SM23" s="5"/>
      <c r="SN23" s="5"/>
      <c r="SO23" s="5"/>
      <c r="SP23" s="5"/>
      <c r="SQ23" s="5"/>
      <c r="SR23" s="5"/>
      <c r="SS23" s="5"/>
      <c r="ST23" s="5"/>
      <c r="SU23" s="5"/>
      <c r="SV23" s="5"/>
      <c r="SW23" s="5"/>
      <c r="SX23" s="5"/>
      <c r="SY23" s="5"/>
      <c r="SZ23" s="5"/>
      <c r="TA23" s="5"/>
      <c r="TB23" s="5"/>
      <c r="TC23" s="5"/>
      <c r="TD23" s="5"/>
      <c r="TE23" s="5"/>
      <c r="TF23" s="5"/>
      <c r="TG23" s="5"/>
      <c r="TH23" s="5"/>
      <c r="TI23" s="5"/>
      <c r="TJ23" s="5"/>
      <c r="TK23" s="5"/>
      <c r="TL23" s="5"/>
      <c r="TM23" s="5"/>
      <c r="TN23" s="5"/>
      <c r="TO23" s="5"/>
      <c r="TP23" s="5"/>
      <c r="TQ23" s="5"/>
      <c r="TR23" s="5"/>
      <c r="TS23" s="5"/>
      <c r="TT23" s="5"/>
      <c r="TU23" s="5"/>
      <c r="TV23" s="5"/>
      <c r="TW23" s="5"/>
      <c r="TX23" s="5"/>
      <c r="TY23" s="5"/>
      <c r="TZ23" s="5"/>
      <c r="UA23" s="5"/>
      <c r="UB23" s="5"/>
      <c r="UC23" s="5"/>
      <c r="UD23" s="5"/>
      <c r="UE23" s="5"/>
      <c r="UF23" s="5"/>
      <c r="UG23" s="5"/>
      <c r="UH23" s="5"/>
      <c r="UI23" s="5"/>
      <c r="UJ23" s="5"/>
      <c r="UK23" s="5"/>
      <c r="UL23" s="5"/>
      <c r="UM23" s="5"/>
      <c r="UN23" s="5"/>
      <c r="UO23" s="5"/>
      <c r="UP23" s="5"/>
      <c r="UQ23" s="5"/>
      <c r="UR23" s="5"/>
      <c r="US23" s="5"/>
      <c r="UT23" s="5"/>
      <c r="UU23" s="5"/>
      <c r="UV23" s="5"/>
      <c r="UW23" s="5"/>
      <c r="UX23" s="5"/>
      <c r="UY23" s="5"/>
      <c r="UZ23" s="5"/>
      <c r="VA23" s="5"/>
      <c r="VB23" s="5"/>
      <c r="VC23" s="5"/>
      <c r="VD23" s="5"/>
      <c r="VE23" s="5"/>
      <c r="VF23" s="5"/>
      <c r="VG23" s="5"/>
      <c r="VH23" s="5"/>
      <c r="VI23" s="5"/>
      <c r="VJ23" s="5"/>
      <c r="VK23" s="5"/>
      <c r="VL23" s="5"/>
      <c r="VM23" s="5"/>
      <c r="VN23" s="5"/>
      <c r="VO23" s="5"/>
      <c r="VP23" s="5"/>
      <c r="VQ23" s="5"/>
      <c r="VR23" s="5"/>
      <c r="VS23" s="5"/>
      <c r="VT23" s="5"/>
      <c r="VU23" s="5"/>
      <c r="VV23" s="5"/>
      <c r="VW23" s="5"/>
      <c r="VX23" s="5"/>
      <c r="VY23" s="5"/>
      <c r="VZ23" s="5"/>
      <c r="WA23" s="5"/>
      <c r="WB23" s="5"/>
      <c r="WC23" s="5"/>
      <c r="WD23" s="5"/>
      <c r="WE23" s="5"/>
      <c r="WF23" s="5"/>
      <c r="WG23" s="5"/>
      <c r="WH23" s="5"/>
      <c r="WI23" s="5"/>
      <c r="WJ23" s="5"/>
      <c r="WK23" s="5"/>
      <c r="WL23" s="5"/>
      <c r="WM23" s="5"/>
      <c r="WN23" s="5"/>
      <c r="WO23" s="5"/>
      <c r="WP23" s="5"/>
      <c r="WQ23" s="5"/>
      <c r="WR23" s="5"/>
      <c r="WS23" s="5"/>
      <c r="WT23" s="5"/>
      <c r="WU23" s="5"/>
      <c r="WV23" s="5"/>
      <c r="WW23" s="5"/>
      <c r="WX23" s="5"/>
      <c r="WY23" s="5"/>
      <c r="WZ23" s="5"/>
      <c r="XA23" s="5"/>
      <c r="XB23" s="5"/>
      <c r="XC23" s="5"/>
      <c r="XD23" s="5"/>
      <c r="XE23" s="5"/>
      <c r="XF23" s="5"/>
      <c r="XG23" s="5"/>
      <c r="XH23" s="5"/>
      <c r="XI23" s="5"/>
      <c r="XJ23" s="5"/>
      <c r="XK23" s="5"/>
      <c r="XL23" s="5"/>
      <c r="XM23" s="5"/>
      <c r="XN23" s="5"/>
      <c r="XO23" s="5"/>
      <c r="XP23" s="5"/>
      <c r="XQ23" s="5"/>
      <c r="XR23" s="5"/>
      <c r="XS23" s="5"/>
      <c r="XT23" s="5"/>
      <c r="XU23" s="5"/>
      <c r="XV23" s="5"/>
      <c r="XW23" s="5"/>
      <c r="XX23" s="5"/>
      <c r="XY23" s="5"/>
      <c r="XZ23" s="5"/>
      <c r="YA23" s="5"/>
      <c r="YB23" s="5"/>
      <c r="YC23" s="5"/>
      <c r="YD23" s="5"/>
      <c r="YE23" s="5"/>
      <c r="YF23" s="5"/>
      <c r="YG23" s="5"/>
      <c r="YH23" s="5"/>
      <c r="YI23" s="5"/>
      <c r="YJ23" s="5"/>
      <c r="YK23" s="5"/>
      <c r="YL23" s="5"/>
      <c r="YM23" s="5"/>
      <c r="YN23" s="5"/>
      <c r="YO23" s="5"/>
      <c r="YP23" s="5"/>
      <c r="YQ23" s="5"/>
      <c r="YR23" s="5"/>
      <c r="YS23" s="5"/>
      <c r="YT23" s="5"/>
      <c r="YU23" s="5"/>
      <c r="YV23" s="5"/>
      <c r="YW23" s="5"/>
      <c r="YX23" s="5"/>
      <c r="YY23" s="5"/>
      <c r="YZ23" s="5"/>
      <c r="ZA23" s="5"/>
      <c r="ZB23" s="5"/>
      <c r="ZC23" s="5"/>
      <c r="ZD23" s="5"/>
      <c r="ZE23" s="5"/>
      <c r="ZF23" s="5"/>
      <c r="ZG23" s="5"/>
      <c r="ZH23" s="5"/>
      <c r="ZI23" s="5"/>
      <c r="ZJ23" s="5"/>
      <c r="ZK23" s="5"/>
      <c r="ZL23" s="5"/>
      <c r="ZM23" s="5"/>
      <c r="ZN23" s="5"/>
      <c r="ZO23" s="5"/>
      <c r="ZP23" s="5"/>
      <c r="ZQ23" s="5"/>
      <c r="ZR23" s="5"/>
      <c r="ZS23" s="5"/>
      <c r="ZT23" s="5"/>
      <c r="ZU23" s="5"/>
      <c r="ZV23" s="5"/>
      <c r="ZW23" s="5"/>
      <c r="ZX23" s="5"/>
      <c r="ZY23" s="5"/>
      <c r="ZZ23" s="5"/>
      <c r="AAA23" s="5"/>
      <c r="AAB23" s="5"/>
      <c r="AAC23" s="5"/>
      <c r="AAD23" s="5"/>
      <c r="AAE23" s="5"/>
      <c r="AAF23" s="5"/>
      <c r="AAG23" s="5"/>
      <c r="AAH23" s="5"/>
      <c r="AAI23" s="5"/>
      <c r="AAJ23" s="5"/>
      <c r="AAK23" s="5"/>
      <c r="AAL23" s="5"/>
      <c r="AAM23" s="5"/>
      <c r="AAN23" s="5"/>
      <c r="AAO23" s="5"/>
      <c r="AAP23" s="5"/>
      <c r="AAQ23" s="5"/>
      <c r="AAR23" s="5"/>
      <c r="AAS23" s="5"/>
      <c r="AAT23" s="5"/>
      <c r="AAU23" s="5"/>
      <c r="AAV23" s="5"/>
      <c r="AAW23" s="5"/>
      <c r="AAX23" s="5"/>
      <c r="AAY23" s="5"/>
      <c r="AAZ23" s="5"/>
      <c r="ABA23" s="5"/>
      <c r="ABB23" s="5"/>
      <c r="ABC23" s="5"/>
      <c r="ABD23" s="5"/>
      <c r="ABE23" s="5"/>
      <c r="ABF23" s="5"/>
      <c r="ABG23" s="5"/>
      <c r="ABH23" s="5"/>
      <c r="ABI23" s="5"/>
      <c r="ABJ23" s="5"/>
      <c r="ABK23" s="5"/>
      <c r="ABL23" s="5"/>
      <c r="ABM23" s="5"/>
      <c r="ABN23" s="5"/>
      <c r="ABO23" s="5"/>
      <c r="ABP23" s="5"/>
      <c r="ABQ23" s="5"/>
      <c r="ABR23" s="5"/>
      <c r="ABS23" s="5"/>
      <c r="ABT23" s="5"/>
      <c r="ABU23" s="5"/>
      <c r="ABV23" s="5"/>
      <c r="ABW23" s="5"/>
      <c r="ABX23" s="5"/>
      <c r="ABY23" s="5"/>
      <c r="ABZ23" s="5"/>
      <c r="ACA23" s="5"/>
      <c r="ACB23" s="5"/>
      <c r="ACC23" s="5"/>
      <c r="ACD23" s="5"/>
      <c r="ACE23" s="5"/>
      <c r="ACF23" s="5"/>
      <c r="ACG23" s="5"/>
      <c r="ACH23" s="5"/>
      <c r="ACI23" s="5"/>
      <c r="ACJ23" s="5"/>
      <c r="ACK23" s="5"/>
      <c r="ACL23" s="5"/>
      <c r="ACM23" s="5"/>
      <c r="ACN23" s="5"/>
      <c r="ACO23" s="5"/>
      <c r="ACP23" s="5"/>
      <c r="ACQ23" s="5"/>
      <c r="ACR23" s="5"/>
      <c r="ACS23" s="5"/>
      <c r="ACT23" s="5"/>
      <c r="ACU23" s="5"/>
      <c r="ACV23" s="5"/>
      <c r="ACW23" s="5"/>
      <c r="ACX23" s="5"/>
      <c r="ACY23" s="5"/>
      <c r="ACZ23" s="5"/>
      <c r="ADA23" s="5"/>
      <c r="ADB23" s="5"/>
      <c r="ADC23" s="5"/>
      <c r="ADD23" s="5"/>
      <c r="ADE23" s="5"/>
      <c r="ADF23" s="5"/>
      <c r="ADG23" s="5"/>
      <c r="ADH23" s="5"/>
      <c r="ADI23" s="5"/>
      <c r="ADJ23" s="5"/>
      <c r="ADK23" s="5"/>
      <c r="ADL23" s="5"/>
      <c r="ADM23" s="5"/>
      <c r="ADN23" s="5"/>
      <c r="ADO23" s="5"/>
      <c r="ADP23" s="5"/>
      <c r="ADQ23" s="5"/>
      <c r="ADR23" s="5"/>
      <c r="ADS23" s="5"/>
      <c r="ADT23" s="5"/>
      <c r="ADU23" s="5"/>
      <c r="ADV23" s="5"/>
      <c r="ADW23" s="5"/>
      <c r="ADX23" s="5"/>
      <c r="ADY23" s="5"/>
      <c r="ADZ23" s="5"/>
      <c r="AEA23" s="5"/>
      <c r="AEB23" s="5"/>
      <c r="AEC23" s="5"/>
      <c r="AED23" s="5"/>
      <c r="AEE23" s="5"/>
      <c r="AEF23" s="5"/>
      <c r="AEG23" s="5"/>
      <c r="AEH23" s="5"/>
      <c r="AEI23" s="5"/>
      <c r="AEJ23" s="5"/>
      <c r="AEK23" s="5"/>
      <c r="AEL23" s="5"/>
      <c r="AEM23" s="5"/>
      <c r="AEN23" s="5"/>
      <c r="AEO23" s="5"/>
      <c r="AEP23" s="5"/>
      <c r="AEQ23" s="5"/>
      <c r="AER23" s="5"/>
      <c r="AES23" s="5"/>
      <c r="AET23" s="5"/>
      <c r="AEU23" s="5"/>
      <c r="AEV23" s="5"/>
      <c r="AEW23" s="5"/>
      <c r="AEX23" s="5"/>
      <c r="AEY23" s="5"/>
      <c r="AEZ23" s="5"/>
      <c r="AFA23" s="5"/>
      <c r="AFB23" s="5"/>
      <c r="AFC23" s="5"/>
      <c r="AFD23" s="5"/>
      <c r="AFE23" s="5"/>
      <c r="AFF23" s="5"/>
      <c r="AFG23" s="5"/>
      <c r="AFH23" s="5"/>
      <c r="AFI23" s="5"/>
      <c r="AFJ23" s="5"/>
      <c r="AFK23" s="5"/>
      <c r="AFL23" s="5"/>
      <c r="AFM23" s="5"/>
      <c r="AFN23" s="5"/>
      <c r="AFO23" s="5"/>
      <c r="AFP23" s="5"/>
      <c r="AFQ23" s="5"/>
      <c r="AFR23" s="5"/>
      <c r="AFS23" s="5"/>
      <c r="AFT23" s="5"/>
      <c r="AFU23" s="5"/>
      <c r="AFV23" s="5"/>
      <c r="AFW23" s="5"/>
      <c r="AFX23" s="5"/>
      <c r="AFY23" s="5"/>
      <c r="AFZ23" s="5"/>
      <c r="AGA23" s="5"/>
      <c r="AGB23" s="5"/>
      <c r="AGC23" s="5"/>
      <c r="AGD23" s="5"/>
      <c r="AGE23" s="5"/>
      <c r="AGF23" s="5"/>
      <c r="AGG23" s="5"/>
      <c r="AGH23" s="5"/>
      <c r="AGI23" s="5"/>
      <c r="AGJ23" s="5"/>
      <c r="AGK23" s="5"/>
      <c r="AGL23" s="5"/>
      <c r="AGM23" s="5"/>
      <c r="AGN23" s="5"/>
      <c r="AGO23" s="5"/>
      <c r="AGP23" s="5"/>
      <c r="AGQ23" s="5"/>
      <c r="AGR23" s="5"/>
      <c r="AGS23" s="5"/>
      <c r="AGT23" s="5"/>
      <c r="AGU23" s="5"/>
      <c r="AGV23" s="5"/>
      <c r="AGW23" s="5"/>
      <c r="AGX23" s="5"/>
      <c r="AGY23" s="5"/>
      <c r="AGZ23" s="5"/>
      <c r="AHA23" s="5"/>
      <c r="AHB23" s="5"/>
      <c r="AHC23" s="5"/>
      <c r="AHD23" s="5"/>
      <c r="AHE23" s="5"/>
      <c r="AHF23" s="5"/>
      <c r="AHG23" s="5"/>
      <c r="AHH23" s="5"/>
      <c r="AHI23" s="5"/>
      <c r="AHJ23" s="5"/>
      <c r="AHK23" s="5"/>
      <c r="AHL23" s="5"/>
      <c r="AHM23" s="5"/>
      <c r="AHN23" s="5"/>
      <c r="AHO23" s="5"/>
      <c r="AHP23" s="5"/>
      <c r="AHQ23" s="5"/>
      <c r="AHR23" s="5"/>
      <c r="AHS23" s="5"/>
      <c r="AHT23" s="5"/>
      <c r="AHU23" s="5"/>
      <c r="AHV23" s="5"/>
      <c r="AHW23" s="5"/>
      <c r="AHX23" s="5"/>
      <c r="AHY23" s="5"/>
      <c r="AHZ23" s="5"/>
      <c r="AIA23" s="5"/>
      <c r="AIB23" s="5"/>
      <c r="AIC23" s="5"/>
      <c r="AID23" s="5"/>
      <c r="AIE23" s="5"/>
      <c r="AIF23" s="5"/>
      <c r="AIG23" s="5"/>
      <c r="AIH23" s="5"/>
      <c r="AII23" s="5"/>
      <c r="AIJ23" s="5"/>
      <c r="AIK23" s="5"/>
      <c r="AIL23" s="5"/>
      <c r="AIM23" s="5"/>
      <c r="AIN23" s="5"/>
      <c r="AIO23" s="5"/>
      <c r="AIP23" s="5"/>
      <c r="AIQ23" s="5"/>
      <c r="AIR23" s="5"/>
      <c r="AIS23" s="5"/>
      <c r="AIT23" s="5"/>
      <c r="AIU23" s="5"/>
      <c r="AIV23" s="5"/>
      <c r="AIW23" s="5"/>
      <c r="AIX23" s="5"/>
      <c r="AIY23" s="5"/>
      <c r="AIZ23" s="5"/>
      <c r="AJA23" s="5"/>
      <c r="AJB23" s="5"/>
      <c r="AJC23" s="5"/>
      <c r="AJD23" s="5"/>
      <c r="AJE23" s="5"/>
      <c r="AJF23" s="5"/>
      <c r="AJG23" s="5"/>
      <c r="AJH23" s="5"/>
      <c r="AJI23" s="5"/>
      <c r="AJJ23" s="5"/>
      <c r="AJK23" s="5"/>
      <c r="AJL23" s="5"/>
      <c r="AJM23" s="5"/>
      <c r="AJN23" s="5"/>
      <c r="AJO23" s="5"/>
      <c r="AJP23" s="5"/>
      <c r="AJQ23" s="5"/>
      <c r="AJR23" s="5"/>
      <c r="AJS23" s="5"/>
      <c r="AJT23" s="5"/>
      <c r="AJU23" s="5"/>
      <c r="AJV23" s="5"/>
      <c r="AJW23" s="5"/>
      <c r="AJX23" s="5"/>
      <c r="AJY23" s="5"/>
      <c r="AJZ23" s="5"/>
      <c r="AKA23" s="5"/>
      <c r="AKB23" s="5"/>
      <c r="AKC23" s="5"/>
      <c r="AKD23" s="5"/>
      <c r="AKE23" s="5"/>
      <c r="AKF23" s="5"/>
      <c r="AKG23" s="5"/>
      <c r="AKH23" s="5"/>
      <c r="AKI23" s="5"/>
      <c r="AKJ23" s="5"/>
      <c r="AKK23" s="5"/>
      <c r="AKL23" s="5"/>
      <c r="AKM23" s="5"/>
      <c r="AKN23" s="5"/>
      <c r="AKO23" s="5"/>
      <c r="AKP23" s="5"/>
      <c r="AKQ23" s="5"/>
      <c r="AKR23" s="5"/>
      <c r="AKS23" s="5"/>
      <c r="AKT23" s="5"/>
      <c r="AKU23" s="5"/>
      <c r="AKV23" s="5"/>
      <c r="AKW23" s="5"/>
      <c r="AKX23" s="5"/>
      <c r="AKY23" s="5"/>
      <c r="AKZ23" s="5"/>
      <c r="ALA23" s="5"/>
      <c r="ALB23" s="5"/>
      <c r="ALC23" s="5"/>
      <c r="ALD23" s="5"/>
      <c r="ALE23" s="5"/>
      <c r="ALF23" s="5"/>
      <c r="ALG23" s="5"/>
      <c r="ALH23" s="5"/>
      <c r="ALI23" s="5"/>
      <c r="ALJ23" s="5"/>
      <c r="ALK23" s="5"/>
      <c r="ALL23" s="5"/>
      <c r="ALM23" s="5"/>
      <c r="ALN23" s="5"/>
      <c r="ALO23" s="5"/>
      <c r="ALP23" s="5"/>
      <c r="ALQ23" s="5"/>
      <c r="ALR23" s="5"/>
      <c r="ALS23" s="5"/>
      <c r="ALT23" s="5"/>
      <c r="ALU23" s="5"/>
      <c r="ALV23" s="5"/>
      <c r="ALW23" s="5"/>
      <c r="ALX23" s="5"/>
      <c r="ALY23" s="5"/>
      <c r="ALZ23" s="5"/>
      <c r="AMA23" s="5"/>
      <c r="AMB23" s="5"/>
      <c r="AMC23" s="5"/>
      <c r="AMD23" s="5"/>
      <c r="AME23" s="5"/>
      <c r="AMF23" s="5"/>
      <c r="AMG23" s="5"/>
      <c r="AMH23" s="5"/>
      <c r="AMI23" s="5"/>
      <c r="AMJ23" s="5"/>
    </row>
    <row r="24" spans="1:1024" s="300" customFormat="1" ht="30.75" customHeight="1" x14ac:dyDescent="0.2">
      <c r="A24" s="5"/>
      <c r="B24" s="5"/>
      <c r="C24" s="5"/>
      <c r="D24" s="5"/>
      <c r="E24" s="5"/>
      <c r="F24" s="5"/>
      <c r="G24" s="5"/>
      <c r="H24" s="5"/>
      <c r="I24" s="5"/>
      <c r="J24" s="296"/>
      <c r="K24" s="722"/>
      <c r="L24" s="722"/>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5"/>
      <c r="NI24" s="5"/>
      <c r="NJ24" s="5"/>
      <c r="NK24" s="5"/>
      <c r="NL24" s="5"/>
      <c r="NM24" s="5"/>
      <c r="NN24" s="5"/>
      <c r="NO24" s="5"/>
      <c r="NP24" s="5"/>
      <c r="NQ24" s="5"/>
      <c r="NR24" s="5"/>
      <c r="NS24" s="5"/>
      <c r="NT24" s="5"/>
      <c r="NU24" s="5"/>
      <c r="NV24" s="5"/>
      <c r="NW24" s="5"/>
      <c r="NX24" s="5"/>
      <c r="NY24" s="5"/>
      <c r="NZ24" s="5"/>
      <c r="OA24" s="5"/>
      <c r="OB24" s="5"/>
      <c r="OC24" s="5"/>
      <c r="OD24" s="5"/>
      <c r="OE24" s="5"/>
      <c r="OF24" s="5"/>
      <c r="OG24" s="5"/>
      <c r="OH24" s="5"/>
      <c r="OI24" s="5"/>
      <c r="OJ24" s="5"/>
      <c r="OK24" s="5"/>
      <c r="OL24" s="5"/>
      <c r="OM24" s="5"/>
      <c r="ON24" s="5"/>
      <c r="OO24" s="5"/>
      <c r="OP24" s="5"/>
      <c r="OQ24" s="5"/>
      <c r="OR24" s="5"/>
      <c r="OS24" s="5"/>
      <c r="OT24" s="5"/>
      <c r="OU24" s="5"/>
      <c r="OV24" s="5"/>
      <c r="OW24" s="5"/>
      <c r="OX24" s="5"/>
      <c r="OY24" s="5"/>
      <c r="OZ24" s="5"/>
      <c r="PA24" s="5"/>
      <c r="PB24" s="5"/>
      <c r="PC24" s="5"/>
      <c r="PD24" s="5"/>
      <c r="PE24" s="5"/>
      <c r="PF24" s="5"/>
      <c r="PG24" s="5"/>
      <c r="PH24" s="5"/>
      <c r="PI24" s="5"/>
      <c r="PJ24" s="5"/>
      <c r="PK24" s="5"/>
      <c r="PL24" s="5"/>
      <c r="PM24" s="5"/>
      <c r="PN24" s="5"/>
      <c r="PO24" s="5"/>
      <c r="PP24" s="5"/>
      <c r="PQ24" s="5"/>
      <c r="PR24" s="5"/>
      <c r="PS24" s="5"/>
      <c r="PT24" s="5"/>
      <c r="PU24" s="5"/>
      <c r="PV24" s="5"/>
      <c r="PW24" s="5"/>
      <c r="PX24" s="5"/>
      <c r="PY24" s="5"/>
      <c r="PZ24" s="5"/>
      <c r="QA24" s="5"/>
      <c r="QB24" s="5"/>
      <c r="QC24" s="5"/>
      <c r="QD24" s="5"/>
      <c r="QE24" s="5"/>
      <c r="QF24" s="5"/>
      <c r="QG24" s="5"/>
      <c r="QH24" s="5"/>
      <c r="QI24" s="5"/>
      <c r="QJ24" s="5"/>
      <c r="QK24" s="5"/>
      <c r="QL24" s="5"/>
      <c r="QM24" s="5"/>
      <c r="QN24" s="5"/>
      <c r="QO24" s="5"/>
      <c r="QP24" s="5"/>
      <c r="QQ24" s="5"/>
      <c r="QR24" s="5"/>
      <c r="QS24" s="5"/>
      <c r="QT24" s="5"/>
      <c r="QU24" s="5"/>
      <c r="QV24" s="5"/>
      <c r="QW24" s="5"/>
      <c r="QX24" s="5"/>
      <c r="QY24" s="5"/>
      <c r="QZ24" s="5"/>
      <c r="RA24" s="5"/>
      <c r="RB24" s="5"/>
      <c r="RC24" s="5"/>
      <c r="RD24" s="5"/>
      <c r="RE24" s="5"/>
      <c r="RF24" s="5"/>
      <c r="RG24" s="5"/>
      <c r="RH24" s="5"/>
      <c r="RI24" s="5"/>
      <c r="RJ24" s="5"/>
      <c r="RK24" s="5"/>
      <c r="RL24" s="5"/>
      <c r="RM24" s="5"/>
      <c r="RN24" s="5"/>
      <c r="RO24" s="5"/>
      <c r="RP24" s="5"/>
      <c r="RQ24" s="5"/>
      <c r="RR24" s="5"/>
      <c r="RS24" s="5"/>
      <c r="RT24" s="5"/>
      <c r="RU24" s="5"/>
      <c r="RV24" s="5"/>
      <c r="RW24" s="5"/>
      <c r="RX24" s="5"/>
      <c r="RY24" s="5"/>
      <c r="RZ24" s="5"/>
      <c r="SA24" s="5"/>
      <c r="SB24" s="5"/>
      <c r="SC24" s="5"/>
      <c r="SD24" s="5"/>
      <c r="SE24" s="5"/>
      <c r="SF24" s="5"/>
      <c r="SG24" s="5"/>
      <c r="SH24" s="5"/>
      <c r="SI24" s="5"/>
      <c r="SJ24" s="5"/>
      <c r="SK24" s="5"/>
      <c r="SL24" s="5"/>
      <c r="SM24" s="5"/>
      <c r="SN24" s="5"/>
      <c r="SO24" s="5"/>
      <c r="SP24" s="5"/>
      <c r="SQ24" s="5"/>
      <c r="SR24" s="5"/>
      <c r="SS24" s="5"/>
      <c r="ST24" s="5"/>
      <c r="SU24" s="5"/>
      <c r="SV24" s="5"/>
      <c r="SW24" s="5"/>
      <c r="SX24" s="5"/>
      <c r="SY24" s="5"/>
      <c r="SZ24" s="5"/>
      <c r="TA24" s="5"/>
      <c r="TB24" s="5"/>
      <c r="TC24" s="5"/>
      <c r="TD24" s="5"/>
      <c r="TE24" s="5"/>
      <c r="TF24" s="5"/>
      <c r="TG24" s="5"/>
      <c r="TH24" s="5"/>
      <c r="TI24" s="5"/>
      <c r="TJ24" s="5"/>
      <c r="TK24" s="5"/>
      <c r="TL24" s="5"/>
      <c r="TM24" s="5"/>
      <c r="TN24" s="5"/>
      <c r="TO24" s="5"/>
      <c r="TP24" s="5"/>
      <c r="TQ24" s="5"/>
      <c r="TR24" s="5"/>
      <c r="TS24" s="5"/>
      <c r="TT24" s="5"/>
      <c r="TU24" s="5"/>
      <c r="TV24" s="5"/>
      <c r="TW24" s="5"/>
      <c r="TX24" s="5"/>
      <c r="TY24" s="5"/>
      <c r="TZ24" s="5"/>
      <c r="UA24" s="5"/>
      <c r="UB24" s="5"/>
      <c r="UC24" s="5"/>
      <c r="UD24" s="5"/>
      <c r="UE24" s="5"/>
      <c r="UF24" s="5"/>
      <c r="UG24" s="5"/>
      <c r="UH24" s="5"/>
      <c r="UI24" s="5"/>
      <c r="UJ24" s="5"/>
      <c r="UK24" s="5"/>
      <c r="UL24" s="5"/>
      <c r="UM24" s="5"/>
      <c r="UN24" s="5"/>
      <c r="UO24" s="5"/>
      <c r="UP24" s="5"/>
      <c r="UQ24" s="5"/>
      <c r="UR24" s="5"/>
      <c r="US24" s="5"/>
      <c r="UT24" s="5"/>
      <c r="UU24" s="5"/>
      <c r="UV24" s="5"/>
      <c r="UW24" s="5"/>
      <c r="UX24" s="5"/>
      <c r="UY24" s="5"/>
      <c r="UZ24" s="5"/>
      <c r="VA24" s="5"/>
      <c r="VB24" s="5"/>
      <c r="VC24" s="5"/>
      <c r="VD24" s="5"/>
      <c r="VE24" s="5"/>
      <c r="VF24" s="5"/>
      <c r="VG24" s="5"/>
      <c r="VH24" s="5"/>
      <c r="VI24" s="5"/>
      <c r="VJ24" s="5"/>
      <c r="VK24" s="5"/>
      <c r="VL24" s="5"/>
      <c r="VM24" s="5"/>
      <c r="VN24" s="5"/>
      <c r="VO24" s="5"/>
      <c r="VP24" s="5"/>
      <c r="VQ24" s="5"/>
      <c r="VR24" s="5"/>
      <c r="VS24" s="5"/>
      <c r="VT24" s="5"/>
      <c r="VU24" s="5"/>
      <c r="VV24" s="5"/>
      <c r="VW24" s="5"/>
      <c r="VX24" s="5"/>
      <c r="VY24" s="5"/>
      <c r="VZ24" s="5"/>
      <c r="WA24" s="5"/>
      <c r="WB24" s="5"/>
      <c r="WC24" s="5"/>
      <c r="WD24" s="5"/>
      <c r="WE24" s="5"/>
      <c r="WF24" s="5"/>
      <c r="WG24" s="5"/>
      <c r="WH24" s="5"/>
      <c r="WI24" s="5"/>
      <c r="WJ24" s="5"/>
      <c r="WK24" s="5"/>
      <c r="WL24" s="5"/>
      <c r="WM24" s="5"/>
      <c r="WN24" s="5"/>
      <c r="WO24" s="5"/>
      <c r="WP24" s="5"/>
      <c r="WQ24" s="5"/>
      <c r="WR24" s="5"/>
      <c r="WS24" s="5"/>
      <c r="WT24" s="5"/>
      <c r="WU24" s="5"/>
      <c r="WV24" s="5"/>
      <c r="WW24" s="5"/>
      <c r="WX24" s="5"/>
      <c r="WY24" s="5"/>
      <c r="WZ24" s="5"/>
      <c r="XA24" s="5"/>
      <c r="XB24" s="5"/>
      <c r="XC24" s="5"/>
      <c r="XD24" s="5"/>
      <c r="XE24" s="5"/>
      <c r="XF24" s="5"/>
      <c r="XG24" s="5"/>
      <c r="XH24" s="5"/>
      <c r="XI24" s="5"/>
      <c r="XJ24" s="5"/>
      <c r="XK24" s="5"/>
      <c r="XL24" s="5"/>
      <c r="XM24" s="5"/>
      <c r="XN24" s="5"/>
      <c r="XO24" s="5"/>
      <c r="XP24" s="5"/>
      <c r="XQ24" s="5"/>
      <c r="XR24" s="5"/>
      <c r="XS24" s="5"/>
      <c r="XT24" s="5"/>
      <c r="XU24" s="5"/>
      <c r="XV24" s="5"/>
      <c r="XW24" s="5"/>
      <c r="XX24" s="5"/>
      <c r="XY24" s="5"/>
      <c r="XZ24" s="5"/>
      <c r="YA24" s="5"/>
      <c r="YB24" s="5"/>
      <c r="YC24" s="5"/>
      <c r="YD24" s="5"/>
      <c r="YE24" s="5"/>
      <c r="YF24" s="5"/>
      <c r="YG24" s="5"/>
      <c r="YH24" s="5"/>
      <c r="YI24" s="5"/>
      <c r="YJ24" s="5"/>
      <c r="YK24" s="5"/>
      <c r="YL24" s="5"/>
      <c r="YM24" s="5"/>
      <c r="YN24" s="5"/>
      <c r="YO24" s="5"/>
      <c r="YP24" s="5"/>
      <c r="YQ24" s="5"/>
      <c r="YR24" s="5"/>
      <c r="YS24" s="5"/>
      <c r="YT24" s="5"/>
      <c r="YU24" s="5"/>
      <c r="YV24" s="5"/>
      <c r="YW24" s="5"/>
      <c r="YX24" s="5"/>
      <c r="YY24" s="5"/>
      <c r="YZ24" s="5"/>
      <c r="ZA24" s="5"/>
      <c r="ZB24" s="5"/>
      <c r="ZC24" s="5"/>
      <c r="ZD24" s="5"/>
      <c r="ZE24" s="5"/>
      <c r="ZF24" s="5"/>
      <c r="ZG24" s="5"/>
      <c r="ZH24" s="5"/>
      <c r="ZI24" s="5"/>
      <c r="ZJ24" s="5"/>
      <c r="ZK24" s="5"/>
      <c r="ZL24" s="5"/>
      <c r="ZM24" s="5"/>
      <c r="ZN24" s="5"/>
      <c r="ZO24" s="5"/>
      <c r="ZP24" s="5"/>
      <c r="ZQ24" s="5"/>
      <c r="ZR24" s="5"/>
      <c r="ZS24" s="5"/>
      <c r="ZT24" s="5"/>
      <c r="ZU24" s="5"/>
      <c r="ZV24" s="5"/>
      <c r="ZW24" s="5"/>
      <c r="ZX24" s="5"/>
      <c r="ZY24" s="5"/>
      <c r="ZZ24" s="5"/>
      <c r="AAA24" s="5"/>
      <c r="AAB24" s="5"/>
      <c r="AAC24" s="5"/>
      <c r="AAD24" s="5"/>
      <c r="AAE24" s="5"/>
      <c r="AAF24" s="5"/>
      <c r="AAG24" s="5"/>
      <c r="AAH24" s="5"/>
      <c r="AAI24" s="5"/>
      <c r="AAJ24" s="5"/>
      <c r="AAK24" s="5"/>
      <c r="AAL24" s="5"/>
      <c r="AAM24" s="5"/>
      <c r="AAN24" s="5"/>
      <c r="AAO24" s="5"/>
      <c r="AAP24" s="5"/>
      <c r="AAQ24" s="5"/>
      <c r="AAR24" s="5"/>
      <c r="AAS24" s="5"/>
      <c r="AAT24" s="5"/>
      <c r="AAU24" s="5"/>
      <c r="AAV24" s="5"/>
      <c r="AAW24" s="5"/>
      <c r="AAX24" s="5"/>
      <c r="AAY24" s="5"/>
      <c r="AAZ24" s="5"/>
      <c r="ABA24" s="5"/>
      <c r="ABB24" s="5"/>
      <c r="ABC24" s="5"/>
      <c r="ABD24" s="5"/>
      <c r="ABE24" s="5"/>
      <c r="ABF24" s="5"/>
      <c r="ABG24" s="5"/>
      <c r="ABH24" s="5"/>
      <c r="ABI24" s="5"/>
      <c r="ABJ24" s="5"/>
      <c r="ABK24" s="5"/>
      <c r="ABL24" s="5"/>
      <c r="ABM24" s="5"/>
      <c r="ABN24" s="5"/>
      <c r="ABO24" s="5"/>
      <c r="ABP24" s="5"/>
      <c r="ABQ24" s="5"/>
      <c r="ABR24" s="5"/>
      <c r="ABS24" s="5"/>
      <c r="ABT24" s="5"/>
      <c r="ABU24" s="5"/>
      <c r="ABV24" s="5"/>
      <c r="ABW24" s="5"/>
      <c r="ABX24" s="5"/>
      <c r="ABY24" s="5"/>
      <c r="ABZ24" s="5"/>
      <c r="ACA24" s="5"/>
      <c r="ACB24" s="5"/>
      <c r="ACC24" s="5"/>
      <c r="ACD24" s="5"/>
      <c r="ACE24" s="5"/>
      <c r="ACF24" s="5"/>
      <c r="ACG24" s="5"/>
      <c r="ACH24" s="5"/>
      <c r="ACI24" s="5"/>
      <c r="ACJ24" s="5"/>
      <c r="ACK24" s="5"/>
      <c r="ACL24" s="5"/>
      <c r="ACM24" s="5"/>
      <c r="ACN24" s="5"/>
      <c r="ACO24" s="5"/>
      <c r="ACP24" s="5"/>
      <c r="ACQ24" s="5"/>
      <c r="ACR24" s="5"/>
      <c r="ACS24" s="5"/>
      <c r="ACT24" s="5"/>
      <c r="ACU24" s="5"/>
      <c r="ACV24" s="5"/>
      <c r="ACW24" s="5"/>
      <c r="ACX24" s="5"/>
      <c r="ACY24" s="5"/>
      <c r="ACZ24" s="5"/>
      <c r="ADA24" s="5"/>
      <c r="ADB24" s="5"/>
      <c r="ADC24" s="5"/>
      <c r="ADD24" s="5"/>
      <c r="ADE24" s="5"/>
      <c r="ADF24" s="5"/>
      <c r="ADG24" s="5"/>
      <c r="ADH24" s="5"/>
      <c r="ADI24" s="5"/>
      <c r="ADJ24" s="5"/>
      <c r="ADK24" s="5"/>
      <c r="ADL24" s="5"/>
      <c r="ADM24" s="5"/>
      <c r="ADN24" s="5"/>
      <c r="ADO24" s="5"/>
      <c r="ADP24" s="5"/>
      <c r="ADQ24" s="5"/>
      <c r="ADR24" s="5"/>
      <c r="ADS24" s="5"/>
      <c r="ADT24" s="5"/>
      <c r="ADU24" s="5"/>
      <c r="ADV24" s="5"/>
      <c r="ADW24" s="5"/>
      <c r="ADX24" s="5"/>
      <c r="ADY24" s="5"/>
      <c r="ADZ24" s="5"/>
      <c r="AEA24" s="5"/>
      <c r="AEB24" s="5"/>
      <c r="AEC24" s="5"/>
      <c r="AED24" s="5"/>
      <c r="AEE24" s="5"/>
      <c r="AEF24" s="5"/>
      <c r="AEG24" s="5"/>
      <c r="AEH24" s="5"/>
      <c r="AEI24" s="5"/>
      <c r="AEJ24" s="5"/>
      <c r="AEK24" s="5"/>
      <c r="AEL24" s="5"/>
      <c r="AEM24" s="5"/>
      <c r="AEN24" s="5"/>
      <c r="AEO24" s="5"/>
      <c r="AEP24" s="5"/>
      <c r="AEQ24" s="5"/>
      <c r="AER24" s="5"/>
      <c r="AES24" s="5"/>
      <c r="AET24" s="5"/>
      <c r="AEU24" s="5"/>
      <c r="AEV24" s="5"/>
      <c r="AEW24" s="5"/>
      <c r="AEX24" s="5"/>
      <c r="AEY24" s="5"/>
      <c r="AEZ24" s="5"/>
      <c r="AFA24" s="5"/>
      <c r="AFB24" s="5"/>
      <c r="AFC24" s="5"/>
      <c r="AFD24" s="5"/>
      <c r="AFE24" s="5"/>
      <c r="AFF24" s="5"/>
      <c r="AFG24" s="5"/>
      <c r="AFH24" s="5"/>
      <c r="AFI24" s="5"/>
      <c r="AFJ24" s="5"/>
      <c r="AFK24" s="5"/>
      <c r="AFL24" s="5"/>
      <c r="AFM24" s="5"/>
      <c r="AFN24" s="5"/>
      <c r="AFO24" s="5"/>
      <c r="AFP24" s="5"/>
      <c r="AFQ24" s="5"/>
      <c r="AFR24" s="5"/>
      <c r="AFS24" s="5"/>
      <c r="AFT24" s="5"/>
      <c r="AFU24" s="5"/>
      <c r="AFV24" s="5"/>
      <c r="AFW24" s="5"/>
      <c r="AFX24" s="5"/>
      <c r="AFY24" s="5"/>
      <c r="AFZ24" s="5"/>
      <c r="AGA24" s="5"/>
      <c r="AGB24" s="5"/>
      <c r="AGC24" s="5"/>
      <c r="AGD24" s="5"/>
      <c r="AGE24" s="5"/>
      <c r="AGF24" s="5"/>
      <c r="AGG24" s="5"/>
      <c r="AGH24" s="5"/>
      <c r="AGI24" s="5"/>
      <c r="AGJ24" s="5"/>
      <c r="AGK24" s="5"/>
      <c r="AGL24" s="5"/>
      <c r="AGM24" s="5"/>
      <c r="AGN24" s="5"/>
      <c r="AGO24" s="5"/>
      <c r="AGP24" s="5"/>
      <c r="AGQ24" s="5"/>
      <c r="AGR24" s="5"/>
      <c r="AGS24" s="5"/>
      <c r="AGT24" s="5"/>
      <c r="AGU24" s="5"/>
      <c r="AGV24" s="5"/>
      <c r="AGW24" s="5"/>
      <c r="AGX24" s="5"/>
      <c r="AGY24" s="5"/>
      <c r="AGZ24" s="5"/>
      <c r="AHA24" s="5"/>
      <c r="AHB24" s="5"/>
      <c r="AHC24" s="5"/>
      <c r="AHD24" s="5"/>
      <c r="AHE24" s="5"/>
      <c r="AHF24" s="5"/>
      <c r="AHG24" s="5"/>
      <c r="AHH24" s="5"/>
      <c r="AHI24" s="5"/>
      <c r="AHJ24" s="5"/>
      <c r="AHK24" s="5"/>
      <c r="AHL24" s="5"/>
      <c r="AHM24" s="5"/>
      <c r="AHN24" s="5"/>
      <c r="AHO24" s="5"/>
      <c r="AHP24" s="5"/>
      <c r="AHQ24" s="5"/>
      <c r="AHR24" s="5"/>
      <c r="AHS24" s="5"/>
      <c r="AHT24" s="5"/>
      <c r="AHU24" s="5"/>
      <c r="AHV24" s="5"/>
      <c r="AHW24" s="5"/>
      <c r="AHX24" s="5"/>
      <c r="AHY24" s="5"/>
      <c r="AHZ24" s="5"/>
      <c r="AIA24" s="5"/>
      <c r="AIB24" s="5"/>
      <c r="AIC24" s="5"/>
      <c r="AID24" s="5"/>
      <c r="AIE24" s="5"/>
      <c r="AIF24" s="5"/>
      <c r="AIG24" s="5"/>
      <c r="AIH24" s="5"/>
      <c r="AII24" s="5"/>
      <c r="AIJ24" s="5"/>
      <c r="AIK24" s="5"/>
      <c r="AIL24" s="5"/>
      <c r="AIM24" s="5"/>
      <c r="AIN24" s="5"/>
      <c r="AIO24" s="5"/>
      <c r="AIP24" s="5"/>
      <c r="AIQ24" s="5"/>
      <c r="AIR24" s="5"/>
      <c r="AIS24" s="5"/>
      <c r="AIT24" s="5"/>
      <c r="AIU24" s="5"/>
      <c r="AIV24" s="5"/>
      <c r="AIW24" s="5"/>
      <c r="AIX24" s="5"/>
      <c r="AIY24" s="5"/>
      <c r="AIZ24" s="5"/>
      <c r="AJA24" s="5"/>
      <c r="AJB24" s="5"/>
      <c r="AJC24" s="5"/>
      <c r="AJD24" s="5"/>
      <c r="AJE24" s="5"/>
      <c r="AJF24" s="5"/>
      <c r="AJG24" s="5"/>
      <c r="AJH24" s="5"/>
      <c r="AJI24" s="5"/>
      <c r="AJJ24" s="5"/>
      <c r="AJK24" s="5"/>
      <c r="AJL24" s="5"/>
      <c r="AJM24" s="5"/>
      <c r="AJN24" s="5"/>
      <c r="AJO24" s="5"/>
      <c r="AJP24" s="5"/>
      <c r="AJQ24" s="5"/>
      <c r="AJR24" s="5"/>
      <c r="AJS24" s="5"/>
      <c r="AJT24" s="5"/>
      <c r="AJU24" s="5"/>
      <c r="AJV24" s="5"/>
      <c r="AJW24" s="5"/>
      <c r="AJX24" s="5"/>
      <c r="AJY24" s="5"/>
      <c r="AJZ24" s="5"/>
      <c r="AKA24" s="5"/>
      <c r="AKB24" s="5"/>
      <c r="AKC24" s="5"/>
      <c r="AKD24" s="5"/>
      <c r="AKE24" s="5"/>
      <c r="AKF24" s="5"/>
      <c r="AKG24" s="5"/>
      <c r="AKH24" s="5"/>
      <c r="AKI24" s="5"/>
      <c r="AKJ24" s="5"/>
      <c r="AKK24" s="5"/>
      <c r="AKL24" s="5"/>
      <c r="AKM24" s="5"/>
      <c r="AKN24" s="5"/>
      <c r="AKO24" s="5"/>
      <c r="AKP24" s="5"/>
      <c r="AKQ24" s="5"/>
      <c r="AKR24" s="5"/>
      <c r="AKS24" s="5"/>
      <c r="AKT24" s="5"/>
      <c r="AKU24" s="5"/>
      <c r="AKV24" s="5"/>
      <c r="AKW24" s="5"/>
      <c r="AKX24" s="5"/>
      <c r="AKY24" s="5"/>
      <c r="AKZ24" s="5"/>
      <c r="ALA24" s="5"/>
      <c r="ALB24" s="5"/>
      <c r="ALC24" s="5"/>
      <c r="ALD24" s="5"/>
      <c r="ALE24" s="5"/>
      <c r="ALF24" s="5"/>
      <c r="ALG24" s="5"/>
      <c r="ALH24" s="5"/>
      <c r="ALI24" s="5"/>
      <c r="ALJ24" s="5"/>
      <c r="ALK24" s="5"/>
      <c r="ALL24" s="5"/>
      <c r="ALM24" s="5"/>
      <c r="ALN24" s="5"/>
      <c r="ALO24" s="5"/>
      <c r="ALP24" s="5"/>
      <c r="ALQ24" s="5"/>
      <c r="ALR24" s="5"/>
      <c r="ALS24" s="5"/>
      <c r="ALT24" s="5"/>
      <c r="ALU24" s="5"/>
      <c r="ALV24" s="5"/>
      <c r="ALW24" s="5"/>
      <c r="ALX24" s="5"/>
      <c r="ALY24" s="5"/>
      <c r="ALZ24" s="5"/>
      <c r="AMA24" s="5"/>
      <c r="AMB24" s="5"/>
      <c r="AMC24" s="5"/>
      <c r="AMD24" s="5"/>
      <c r="AME24" s="5"/>
      <c r="AMF24" s="5"/>
      <c r="AMG24" s="5"/>
      <c r="AMH24" s="5"/>
      <c r="AMI24" s="5"/>
      <c r="AMJ24" s="5"/>
    </row>
    <row r="25" spans="1:1024" s="300" customFormat="1" ht="12.75" x14ac:dyDescent="0.2">
      <c r="A25" s="5"/>
      <c r="B25" s="5"/>
      <c r="C25" s="5"/>
      <c r="D25" s="5"/>
      <c r="E25" s="5"/>
      <c r="F25" s="5"/>
      <c r="G25" s="5"/>
      <c r="H25" s="5"/>
      <c r="I25" s="5"/>
      <c r="J25" s="296"/>
      <c r="K25" s="303"/>
      <c r="L25" s="303"/>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5"/>
      <c r="NI25" s="5"/>
      <c r="NJ25" s="5"/>
      <c r="NK25" s="5"/>
      <c r="NL25" s="5"/>
      <c r="NM25" s="5"/>
      <c r="NN25" s="5"/>
      <c r="NO25" s="5"/>
      <c r="NP25" s="5"/>
      <c r="NQ25" s="5"/>
      <c r="NR25" s="5"/>
      <c r="NS25" s="5"/>
      <c r="NT25" s="5"/>
      <c r="NU25" s="5"/>
      <c r="NV25" s="5"/>
      <c r="NW25" s="5"/>
      <c r="NX25" s="5"/>
      <c r="NY25" s="5"/>
      <c r="NZ25" s="5"/>
      <c r="OA25" s="5"/>
      <c r="OB25" s="5"/>
      <c r="OC25" s="5"/>
      <c r="OD25" s="5"/>
      <c r="OE25" s="5"/>
      <c r="OF25" s="5"/>
      <c r="OG25" s="5"/>
      <c r="OH25" s="5"/>
      <c r="OI25" s="5"/>
      <c r="OJ25" s="5"/>
      <c r="OK25" s="5"/>
      <c r="OL25" s="5"/>
      <c r="OM25" s="5"/>
      <c r="ON25" s="5"/>
      <c r="OO25" s="5"/>
      <c r="OP25" s="5"/>
      <c r="OQ25" s="5"/>
      <c r="OR25" s="5"/>
      <c r="OS25" s="5"/>
      <c r="OT25" s="5"/>
      <c r="OU25" s="5"/>
      <c r="OV25" s="5"/>
      <c r="OW25" s="5"/>
      <c r="OX25" s="5"/>
      <c r="OY25" s="5"/>
      <c r="OZ25" s="5"/>
      <c r="PA25" s="5"/>
      <c r="PB25" s="5"/>
      <c r="PC25" s="5"/>
      <c r="PD25" s="5"/>
      <c r="PE25" s="5"/>
      <c r="PF25" s="5"/>
      <c r="PG25" s="5"/>
      <c r="PH25" s="5"/>
      <c r="PI25" s="5"/>
      <c r="PJ25" s="5"/>
      <c r="PK25" s="5"/>
      <c r="PL25" s="5"/>
      <c r="PM25" s="5"/>
      <c r="PN25" s="5"/>
      <c r="PO25" s="5"/>
      <c r="PP25" s="5"/>
      <c r="PQ25" s="5"/>
      <c r="PR25" s="5"/>
      <c r="PS25" s="5"/>
      <c r="PT25" s="5"/>
      <c r="PU25" s="5"/>
      <c r="PV25" s="5"/>
      <c r="PW25" s="5"/>
      <c r="PX25" s="5"/>
      <c r="PY25" s="5"/>
      <c r="PZ25" s="5"/>
      <c r="QA25" s="5"/>
      <c r="QB25" s="5"/>
      <c r="QC25" s="5"/>
      <c r="QD25" s="5"/>
      <c r="QE25" s="5"/>
      <c r="QF25" s="5"/>
      <c r="QG25" s="5"/>
      <c r="QH25" s="5"/>
      <c r="QI25" s="5"/>
      <c r="QJ25" s="5"/>
      <c r="QK25" s="5"/>
      <c r="QL25" s="5"/>
      <c r="QM25" s="5"/>
      <c r="QN25" s="5"/>
      <c r="QO25" s="5"/>
      <c r="QP25" s="5"/>
      <c r="QQ25" s="5"/>
      <c r="QR25" s="5"/>
      <c r="QS25" s="5"/>
      <c r="QT25" s="5"/>
      <c r="QU25" s="5"/>
      <c r="QV25" s="5"/>
      <c r="QW25" s="5"/>
      <c r="QX25" s="5"/>
      <c r="QY25" s="5"/>
      <c r="QZ25" s="5"/>
      <c r="RA25" s="5"/>
      <c r="RB25" s="5"/>
      <c r="RC25" s="5"/>
      <c r="RD25" s="5"/>
      <c r="RE25" s="5"/>
      <c r="RF25" s="5"/>
      <c r="RG25" s="5"/>
      <c r="RH25" s="5"/>
      <c r="RI25" s="5"/>
      <c r="RJ25" s="5"/>
      <c r="RK25" s="5"/>
      <c r="RL25" s="5"/>
      <c r="RM25" s="5"/>
      <c r="RN25" s="5"/>
      <c r="RO25" s="5"/>
      <c r="RP25" s="5"/>
      <c r="RQ25" s="5"/>
      <c r="RR25" s="5"/>
      <c r="RS25" s="5"/>
      <c r="RT25" s="5"/>
      <c r="RU25" s="5"/>
      <c r="RV25" s="5"/>
      <c r="RW25" s="5"/>
      <c r="RX25" s="5"/>
      <c r="RY25" s="5"/>
      <c r="RZ25" s="5"/>
      <c r="SA25" s="5"/>
      <c r="SB25" s="5"/>
      <c r="SC25" s="5"/>
      <c r="SD25" s="5"/>
      <c r="SE25" s="5"/>
      <c r="SF25" s="5"/>
      <c r="SG25" s="5"/>
      <c r="SH25" s="5"/>
      <c r="SI25" s="5"/>
      <c r="SJ25" s="5"/>
      <c r="SK25" s="5"/>
      <c r="SL25" s="5"/>
      <c r="SM25" s="5"/>
      <c r="SN25" s="5"/>
      <c r="SO25" s="5"/>
      <c r="SP25" s="5"/>
      <c r="SQ25" s="5"/>
      <c r="SR25" s="5"/>
      <c r="SS25" s="5"/>
      <c r="ST25" s="5"/>
      <c r="SU25" s="5"/>
      <c r="SV25" s="5"/>
      <c r="SW25" s="5"/>
      <c r="SX25" s="5"/>
      <c r="SY25" s="5"/>
      <c r="SZ25" s="5"/>
      <c r="TA25" s="5"/>
      <c r="TB25" s="5"/>
      <c r="TC25" s="5"/>
      <c r="TD25" s="5"/>
      <c r="TE25" s="5"/>
      <c r="TF25" s="5"/>
      <c r="TG25" s="5"/>
      <c r="TH25" s="5"/>
      <c r="TI25" s="5"/>
      <c r="TJ25" s="5"/>
      <c r="TK25" s="5"/>
      <c r="TL25" s="5"/>
      <c r="TM25" s="5"/>
      <c r="TN25" s="5"/>
      <c r="TO25" s="5"/>
      <c r="TP25" s="5"/>
      <c r="TQ25" s="5"/>
      <c r="TR25" s="5"/>
      <c r="TS25" s="5"/>
      <c r="TT25" s="5"/>
      <c r="TU25" s="5"/>
      <c r="TV25" s="5"/>
      <c r="TW25" s="5"/>
      <c r="TX25" s="5"/>
      <c r="TY25" s="5"/>
      <c r="TZ25" s="5"/>
      <c r="UA25" s="5"/>
      <c r="UB25" s="5"/>
      <c r="UC25" s="5"/>
      <c r="UD25" s="5"/>
      <c r="UE25" s="5"/>
      <c r="UF25" s="5"/>
      <c r="UG25" s="5"/>
      <c r="UH25" s="5"/>
      <c r="UI25" s="5"/>
      <c r="UJ25" s="5"/>
      <c r="UK25" s="5"/>
      <c r="UL25" s="5"/>
      <c r="UM25" s="5"/>
      <c r="UN25" s="5"/>
      <c r="UO25" s="5"/>
      <c r="UP25" s="5"/>
      <c r="UQ25" s="5"/>
      <c r="UR25" s="5"/>
      <c r="US25" s="5"/>
      <c r="UT25" s="5"/>
      <c r="UU25" s="5"/>
      <c r="UV25" s="5"/>
      <c r="UW25" s="5"/>
      <c r="UX25" s="5"/>
      <c r="UY25" s="5"/>
      <c r="UZ25" s="5"/>
      <c r="VA25" s="5"/>
      <c r="VB25" s="5"/>
      <c r="VC25" s="5"/>
      <c r="VD25" s="5"/>
      <c r="VE25" s="5"/>
      <c r="VF25" s="5"/>
      <c r="VG25" s="5"/>
      <c r="VH25" s="5"/>
      <c r="VI25" s="5"/>
      <c r="VJ25" s="5"/>
      <c r="VK25" s="5"/>
      <c r="VL25" s="5"/>
      <c r="VM25" s="5"/>
      <c r="VN25" s="5"/>
      <c r="VO25" s="5"/>
      <c r="VP25" s="5"/>
      <c r="VQ25" s="5"/>
      <c r="VR25" s="5"/>
      <c r="VS25" s="5"/>
      <c r="VT25" s="5"/>
      <c r="VU25" s="5"/>
      <c r="VV25" s="5"/>
      <c r="VW25" s="5"/>
      <c r="VX25" s="5"/>
      <c r="VY25" s="5"/>
      <c r="VZ25" s="5"/>
      <c r="WA25" s="5"/>
      <c r="WB25" s="5"/>
      <c r="WC25" s="5"/>
      <c r="WD25" s="5"/>
      <c r="WE25" s="5"/>
      <c r="WF25" s="5"/>
      <c r="WG25" s="5"/>
      <c r="WH25" s="5"/>
      <c r="WI25" s="5"/>
      <c r="WJ25" s="5"/>
      <c r="WK25" s="5"/>
      <c r="WL25" s="5"/>
      <c r="WM25" s="5"/>
      <c r="WN25" s="5"/>
      <c r="WO25" s="5"/>
      <c r="WP25" s="5"/>
      <c r="WQ25" s="5"/>
      <c r="WR25" s="5"/>
      <c r="WS25" s="5"/>
      <c r="WT25" s="5"/>
      <c r="WU25" s="5"/>
      <c r="WV25" s="5"/>
      <c r="WW25" s="5"/>
      <c r="WX25" s="5"/>
      <c r="WY25" s="5"/>
      <c r="WZ25" s="5"/>
      <c r="XA25" s="5"/>
      <c r="XB25" s="5"/>
      <c r="XC25" s="5"/>
      <c r="XD25" s="5"/>
      <c r="XE25" s="5"/>
      <c r="XF25" s="5"/>
      <c r="XG25" s="5"/>
      <c r="XH25" s="5"/>
      <c r="XI25" s="5"/>
      <c r="XJ25" s="5"/>
      <c r="XK25" s="5"/>
      <c r="XL25" s="5"/>
      <c r="XM25" s="5"/>
      <c r="XN25" s="5"/>
      <c r="XO25" s="5"/>
      <c r="XP25" s="5"/>
      <c r="XQ25" s="5"/>
      <c r="XR25" s="5"/>
      <c r="XS25" s="5"/>
      <c r="XT25" s="5"/>
      <c r="XU25" s="5"/>
      <c r="XV25" s="5"/>
      <c r="XW25" s="5"/>
      <c r="XX25" s="5"/>
      <c r="XY25" s="5"/>
      <c r="XZ25" s="5"/>
      <c r="YA25" s="5"/>
      <c r="YB25" s="5"/>
      <c r="YC25" s="5"/>
      <c r="YD25" s="5"/>
      <c r="YE25" s="5"/>
      <c r="YF25" s="5"/>
      <c r="YG25" s="5"/>
      <c r="YH25" s="5"/>
      <c r="YI25" s="5"/>
      <c r="YJ25" s="5"/>
      <c r="YK25" s="5"/>
      <c r="YL25" s="5"/>
      <c r="YM25" s="5"/>
      <c r="YN25" s="5"/>
      <c r="YO25" s="5"/>
      <c r="YP25" s="5"/>
      <c r="YQ25" s="5"/>
      <c r="YR25" s="5"/>
      <c r="YS25" s="5"/>
      <c r="YT25" s="5"/>
      <c r="YU25" s="5"/>
      <c r="YV25" s="5"/>
      <c r="YW25" s="5"/>
      <c r="YX25" s="5"/>
      <c r="YY25" s="5"/>
      <c r="YZ25" s="5"/>
      <c r="ZA25" s="5"/>
      <c r="ZB25" s="5"/>
      <c r="ZC25" s="5"/>
      <c r="ZD25" s="5"/>
      <c r="ZE25" s="5"/>
      <c r="ZF25" s="5"/>
      <c r="ZG25" s="5"/>
      <c r="ZH25" s="5"/>
      <c r="ZI25" s="5"/>
      <c r="ZJ25" s="5"/>
      <c r="ZK25" s="5"/>
      <c r="ZL25" s="5"/>
      <c r="ZM25" s="5"/>
      <c r="ZN25" s="5"/>
      <c r="ZO25" s="5"/>
      <c r="ZP25" s="5"/>
      <c r="ZQ25" s="5"/>
      <c r="ZR25" s="5"/>
      <c r="ZS25" s="5"/>
      <c r="ZT25" s="5"/>
      <c r="ZU25" s="5"/>
      <c r="ZV25" s="5"/>
      <c r="ZW25" s="5"/>
      <c r="ZX25" s="5"/>
      <c r="ZY25" s="5"/>
      <c r="ZZ25" s="5"/>
      <c r="AAA25" s="5"/>
      <c r="AAB25" s="5"/>
      <c r="AAC25" s="5"/>
      <c r="AAD25" s="5"/>
      <c r="AAE25" s="5"/>
      <c r="AAF25" s="5"/>
      <c r="AAG25" s="5"/>
      <c r="AAH25" s="5"/>
      <c r="AAI25" s="5"/>
      <c r="AAJ25" s="5"/>
      <c r="AAK25" s="5"/>
      <c r="AAL25" s="5"/>
      <c r="AAM25" s="5"/>
      <c r="AAN25" s="5"/>
      <c r="AAO25" s="5"/>
      <c r="AAP25" s="5"/>
      <c r="AAQ25" s="5"/>
      <c r="AAR25" s="5"/>
      <c r="AAS25" s="5"/>
      <c r="AAT25" s="5"/>
      <c r="AAU25" s="5"/>
      <c r="AAV25" s="5"/>
      <c r="AAW25" s="5"/>
      <c r="AAX25" s="5"/>
      <c r="AAY25" s="5"/>
      <c r="AAZ25" s="5"/>
      <c r="ABA25" s="5"/>
      <c r="ABB25" s="5"/>
      <c r="ABC25" s="5"/>
      <c r="ABD25" s="5"/>
      <c r="ABE25" s="5"/>
      <c r="ABF25" s="5"/>
      <c r="ABG25" s="5"/>
      <c r="ABH25" s="5"/>
      <c r="ABI25" s="5"/>
      <c r="ABJ25" s="5"/>
      <c r="ABK25" s="5"/>
      <c r="ABL25" s="5"/>
      <c r="ABM25" s="5"/>
      <c r="ABN25" s="5"/>
      <c r="ABO25" s="5"/>
      <c r="ABP25" s="5"/>
      <c r="ABQ25" s="5"/>
      <c r="ABR25" s="5"/>
      <c r="ABS25" s="5"/>
      <c r="ABT25" s="5"/>
      <c r="ABU25" s="5"/>
      <c r="ABV25" s="5"/>
      <c r="ABW25" s="5"/>
      <c r="ABX25" s="5"/>
      <c r="ABY25" s="5"/>
      <c r="ABZ25" s="5"/>
      <c r="ACA25" s="5"/>
      <c r="ACB25" s="5"/>
      <c r="ACC25" s="5"/>
      <c r="ACD25" s="5"/>
      <c r="ACE25" s="5"/>
      <c r="ACF25" s="5"/>
      <c r="ACG25" s="5"/>
      <c r="ACH25" s="5"/>
      <c r="ACI25" s="5"/>
      <c r="ACJ25" s="5"/>
      <c r="ACK25" s="5"/>
      <c r="ACL25" s="5"/>
      <c r="ACM25" s="5"/>
      <c r="ACN25" s="5"/>
      <c r="ACO25" s="5"/>
      <c r="ACP25" s="5"/>
      <c r="ACQ25" s="5"/>
      <c r="ACR25" s="5"/>
      <c r="ACS25" s="5"/>
      <c r="ACT25" s="5"/>
      <c r="ACU25" s="5"/>
      <c r="ACV25" s="5"/>
      <c r="ACW25" s="5"/>
      <c r="ACX25" s="5"/>
      <c r="ACY25" s="5"/>
      <c r="ACZ25" s="5"/>
      <c r="ADA25" s="5"/>
      <c r="ADB25" s="5"/>
      <c r="ADC25" s="5"/>
      <c r="ADD25" s="5"/>
      <c r="ADE25" s="5"/>
      <c r="ADF25" s="5"/>
      <c r="ADG25" s="5"/>
      <c r="ADH25" s="5"/>
      <c r="ADI25" s="5"/>
      <c r="ADJ25" s="5"/>
      <c r="ADK25" s="5"/>
      <c r="ADL25" s="5"/>
      <c r="ADM25" s="5"/>
      <c r="ADN25" s="5"/>
      <c r="ADO25" s="5"/>
      <c r="ADP25" s="5"/>
      <c r="ADQ25" s="5"/>
      <c r="ADR25" s="5"/>
      <c r="ADS25" s="5"/>
      <c r="ADT25" s="5"/>
      <c r="ADU25" s="5"/>
      <c r="ADV25" s="5"/>
      <c r="ADW25" s="5"/>
      <c r="ADX25" s="5"/>
      <c r="ADY25" s="5"/>
      <c r="ADZ25" s="5"/>
      <c r="AEA25" s="5"/>
      <c r="AEB25" s="5"/>
      <c r="AEC25" s="5"/>
      <c r="AED25" s="5"/>
      <c r="AEE25" s="5"/>
      <c r="AEF25" s="5"/>
      <c r="AEG25" s="5"/>
      <c r="AEH25" s="5"/>
      <c r="AEI25" s="5"/>
      <c r="AEJ25" s="5"/>
      <c r="AEK25" s="5"/>
      <c r="AEL25" s="5"/>
      <c r="AEM25" s="5"/>
      <c r="AEN25" s="5"/>
      <c r="AEO25" s="5"/>
      <c r="AEP25" s="5"/>
      <c r="AEQ25" s="5"/>
      <c r="AER25" s="5"/>
      <c r="AES25" s="5"/>
      <c r="AET25" s="5"/>
      <c r="AEU25" s="5"/>
      <c r="AEV25" s="5"/>
      <c r="AEW25" s="5"/>
      <c r="AEX25" s="5"/>
      <c r="AEY25" s="5"/>
      <c r="AEZ25" s="5"/>
      <c r="AFA25" s="5"/>
      <c r="AFB25" s="5"/>
      <c r="AFC25" s="5"/>
      <c r="AFD25" s="5"/>
      <c r="AFE25" s="5"/>
      <c r="AFF25" s="5"/>
      <c r="AFG25" s="5"/>
      <c r="AFH25" s="5"/>
      <c r="AFI25" s="5"/>
      <c r="AFJ25" s="5"/>
      <c r="AFK25" s="5"/>
      <c r="AFL25" s="5"/>
      <c r="AFM25" s="5"/>
      <c r="AFN25" s="5"/>
      <c r="AFO25" s="5"/>
      <c r="AFP25" s="5"/>
      <c r="AFQ25" s="5"/>
      <c r="AFR25" s="5"/>
      <c r="AFS25" s="5"/>
      <c r="AFT25" s="5"/>
      <c r="AFU25" s="5"/>
      <c r="AFV25" s="5"/>
      <c r="AFW25" s="5"/>
      <c r="AFX25" s="5"/>
      <c r="AFY25" s="5"/>
      <c r="AFZ25" s="5"/>
      <c r="AGA25" s="5"/>
      <c r="AGB25" s="5"/>
      <c r="AGC25" s="5"/>
      <c r="AGD25" s="5"/>
      <c r="AGE25" s="5"/>
      <c r="AGF25" s="5"/>
      <c r="AGG25" s="5"/>
      <c r="AGH25" s="5"/>
      <c r="AGI25" s="5"/>
      <c r="AGJ25" s="5"/>
      <c r="AGK25" s="5"/>
      <c r="AGL25" s="5"/>
      <c r="AGM25" s="5"/>
      <c r="AGN25" s="5"/>
      <c r="AGO25" s="5"/>
      <c r="AGP25" s="5"/>
      <c r="AGQ25" s="5"/>
      <c r="AGR25" s="5"/>
      <c r="AGS25" s="5"/>
      <c r="AGT25" s="5"/>
      <c r="AGU25" s="5"/>
      <c r="AGV25" s="5"/>
      <c r="AGW25" s="5"/>
      <c r="AGX25" s="5"/>
      <c r="AGY25" s="5"/>
      <c r="AGZ25" s="5"/>
      <c r="AHA25" s="5"/>
      <c r="AHB25" s="5"/>
      <c r="AHC25" s="5"/>
      <c r="AHD25" s="5"/>
      <c r="AHE25" s="5"/>
      <c r="AHF25" s="5"/>
      <c r="AHG25" s="5"/>
      <c r="AHH25" s="5"/>
      <c r="AHI25" s="5"/>
      <c r="AHJ25" s="5"/>
      <c r="AHK25" s="5"/>
      <c r="AHL25" s="5"/>
      <c r="AHM25" s="5"/>
      <c r="AHN25" s="5"/>
      <c r="AHO25" s="5"/>
      <c r="AHP25" s="5"/>
      <c r="AHQ25" s="5"/>
      <c r="AHR25" s="5"/>
      <c r="AHS25" s="5"/>
      <c r="AHT25" s="5"/>
      <c r="AHU25" s="5"/>
      <c r="AHV25" s="5"/>
      <c r="AHW25" s="5"/>
      <c r="AHX25" s="5"/>
      <c r="AHY25" s="5"/>
      <c r="AHZ25" s="5"/>
      <c r="AIA25" s="5"/>
      <c r="AIB25" s="5"/>
      <c r="AIC25" s="5"/>
      <c r="AID25" s="5"/>
      <c r="AIE25" s="5"/>
      <c r="AIF25" s="5"/>
      <c r="AIG25" s="5"/>
      <c r="AIH25" s="5"/>
      <c r="AII25" s="5"/>
      <c r="AIJ25" s="5"/>
      <c r="AIK25" s="5"/>
      <c r="AIL25" s="5"/>
      <c r="AIM25" s="5"/>
      <c r="AIN25" s="5"/>
      <c r="AIO25" s="5"/>
      <c r="AIP25" s="5"/>
      <c r="AIQ25" s="5"/>
      <c r="AIR25" s="5"/>
      <c r="AIS25" s="5"/>
      <c r="AIT25" s="5"/>
      <c r="AIU25" s="5"/>
      <c r="AIV25" s="5"/>
      <c r="AIW25" s="5"/>
      <c r="AIX25" s="5"/>
      <c r="AIY25" s="5"/>
      <c r="AIZ25" s="5"/>
      <c r="AJA25" s="5"/>
      <c r="AJB25" s="5"/>
      <c r="AJC25" s="5"/>
      <c r="AJD25" s="5"/>
      <c r="AJE25" s="5"/>
      <c r="AJF25" s="5"/>
      <c r="AJG25" s="5"/>
      <c r="AJH25" s="5"/>
      <c r="AJI25" s="5"/>
      <c r="AJJ25" s="5"/>
      <c r="AJK25" s="5"/>
      <c r="AJL25" s="5"/>
      <c r="AJM25" s="5"/>
      <c r="AJN25" s="5"/>
      <c r="AJO25" s="5"/>
      <c r="AJP25" s="5"/>
      <c r="AJQ25" s="5"/>
      <c r="AJR25" s="5"/>
      <c r="AJS25" s="5"/>
      <c r="AJT25" s="5"/>
      <c r="AJU25" s="5"/>
      <c r="AJV25" s="5"/>
      <c r="AJW25" s="5"/>
      <c r="AJX25" s="5"/>
      <c r="AJY25" s="5"/>
      <c r="AJZ25" s="5"/>
      <c r="AKA25" s="5"/>
      <c r="AKB25" s="5"/>
      <c r="AKC25" s="5"/>
      <c r="AKD25" s="5"/>
      <c r="AKE25" s="5"/>
      <c r="AKF25" s="5"/>
      <c r="AKG25" s="5"/>
      <c r="AKH25" s="5"/>
      <c r="AKI25" s="5"/>
      <c r="AKJ25" s="5"/>
      <c r="AKK25" s="5"/>
      <c r="AKL25" s="5"/>
      <c r="AKM25" s="5"/>
      <c r="AKN25" s="5"/>
      <c r="AKO25" s="5"/>
      <c r="AKP25" s="5"/>
      <c r="AKQ25" s="5"/>
      <c r="AKR25" s="5"/>
      <c r="AKS25" s="5"/>
      <c r="AKT25" s="5"/>
      <c r="AKU25" s="5"/>
      <c r="AKV25" s="5"/>
      <c r="AKW25" s="5"/>
      <c r="AKX25" s="5"/>
      <c r="AKY25" s="5"/>
      <c r="AKZ25" s="5"/>
      <c r="ALA25" s="5"/>
      <c r="ALB25" s="5"/>
      <c r="ALC25" s="5"/>
      <c r="ALD25" s="5"/>
      <c r="ALE25" s="5"/>
      <c r="ALF25" s="5"/>
      <c r="ALG25" s="5"/>
      <c r="ALH25" s="5"/>
      <c r="ALI25" s="5"/>
      <c r="ALJ25" s="5"/>
      <c r="ALK25" s="5"/>
      <c r="ALL25" s="5"/>
      <c r="ALM25" s="5"/>
      <c r="ALN25" s="5"/>
      <c r="ALO25" s="5"/>
      <c r="ALP25" s="5"/>
      <c r="ALQ25" s="5"/>
      <c r="ALR25" s="5"/>
      <c r="ALS25" s="5"/>
      <c r="ALT25" s="5"/>
      <c r="ALU25" s="5"/>
      <c r="ALV25" s="5"/>
      <c r="ALW25" s="5"/>
      <c r="ALX25" s="5"/>
      <c r="ALY25" s="5"/>
      <c r="ALZ25" s="5"/>
      <c r="AMA25" s="5"/>
      <c r="AMB25" s="5"/>
      <c r="AMC25" s="5"/>
      <c r="AMD25" s="5"/>
      <c r="AME25" s="5"/>
      <c r="AMF25" s="5"/>
      <c r="AMG25" s="5"/>
      <c r="AMH25" s="5"/>
      <c r="AMI25" s="5"/>
      <c r="AMJ25" s="5"/>
    </row>
    <row r="26" spans="1:1024" s="300" customFormat="1" ht="52.5" customHeight="1" x14ac:dyDescent="0.2">
      <c r="A26" s="5"/>
      <c r="B26" s="5"/>
      <c r="C26" s="5"/>
      <c r="D26" s="5"/>
      <c r="E26" s="5"/>
      <c r="F26" s="5"/>
      <c r="G26" s="5"/>
      <c r="H26" s="5"/>
      <c r="I26" s="5"/>
      <c r="J26" s="296"/>
      <c r="K26" s="296"/>
      <c r="L26" s="296"/>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5"/>
      <c r="NI26" s="5"/>
      <c r="NJ26" s="5"/>
      <c r="NK26" s="5"/>
      <c r="NL26" s="5"/>
      <c r="NM26" s="5"/>
      <c r="NN26" s="5"/>
      <c r="NO26" s="5"/>
      <c r="NP26" s="5"/>
      <c r="NQ26" s="5"/>
      <c r="NR26" s="5"/>
      <c r="NS26" s="5"/>
      <c r="NT26" s="5"/>
      <c r="NU26" s="5"/>
      <c r="NV26" s="5"/>
      <c r="NW26" s="5"/>
      <c r="NX26" s="5"/>
      <c r="NY26" s="5"/>
      <c r="NZ26" s="5"/>
      <c r="OA26" s="5"/>
      <c r="OB26" s="5"/>
      <c r="OC26" s="5"/>
      <c r="OD26" s="5"/>
      <c r="OE26" s="5"/>
      <c r="OF26" s="5"/>
      <c r="OG26" s="5"/>
      <c r="OH26" s="5"/>
      <c r="OI26" s="5"/>
      <c r="OJ26" s="5"/>
      <c r="OK26" s="5"/>
      <c r="OL26" s="5"/>
      <c r="OM26" s="5"/>
      <c r="ON26" s="5"/>
      <c r="OO26" s="5"/>
      <c r="OP26" s="5"/>
      <c r="OQ26" s="5"/>
      <c r="OR26" s="5"/>
      <c r="OS26" s="5"/>
      <c r="OT26" s="5"/>
      <c r="OU26" s="5"/>
      <c r="OV26" s="5"/>
      <c r="OW26" s="5"/>
      <c r="OX26" s="5"/>
      <c r="OY26" s="5"/>
      <c r="OZ26" s="5"/>
      <c r="PA26" s="5"/>
      <c r="PB26" s="5"/>
      <c r="PC26" s="5"/>
      <c r="PD26" s="5"/>
      <c r="PE26" s="5"/>
      <c r="PF26" s="5"/>
      <c r="PG26" s="5"/>
      <c r="PH26" s="5"/>
      <c r="PI26" s="5"/>
      <c r="PJ26" s="5"/>
      <c r="PK26" s="5"/>
      <c r="PL26" s="5"/>
      <c r="PM26" s="5"/>
      <c r="PN26" s="5"/>
      <c r="PO26" s="5"/>
      <c r="PP26" s="5"/>
      <c r="PQ26" s="5"/>
      <c r="PR26" s="5"/>
      <c r="PS26" s="5"/>
      <c r="PT26" s="5"/>
      <c r="PU26" s="5"/>
      <c r="PV26" s="5"/>
      <c r="PW26" s="5"/>
      <c r="PX26" s="5"/>
      <c r="PY26" s="5"/>
      <c r="PZ26" s="5"/>
      <c r="QA26" s="5"/>
      <c r="QB26" s="5"/>
      <c r="QC26" s="5"/>
      <c r="QD26" s="5"/>
      <c r="QE26" s="5"/>
      <c r="QF26" s="5"/>
      <c r="QG26" s="5"/>
      <c r="QH26" s="5"/>
      <c r="QI26" s="5"/>
      <c r="QJ26" s="5"/>
      <c r="QK26" s="5"/>
      <c r="QL26" s="5"/>
      <c r="QM26" s="5"/>
      <c r="QN26" s="5"/>
      <c r="QO26" s="5"/>
      <c r="QP26" s="5"/>
      <c r="QQ26" s="5"/>
      <c r="QR26" s="5"/>
      <c r="QS26" s="5"/>
      <c r="QT26" s="5"/>
      <c r="QU26" s="5"/>
      <c r="QV26" s="5"/>
      <c r="QW26" s="5"/>
      <c r="QX26" s="5"/>
      <c r="QY26" s="5"/>
      <c r="QZ26" s="5"/>
      <c r="RA26" s="5"/>
      <c r="RB26" s="5"/>
      <c r="RC26" s="5"/>
      <c r="RD26" s="5"/>
      <c r="RE26" s="5"/>
      <c r="RF26" s="5"/>
      <c r="RG26" s="5"/>
      <c r="RH26" s="5"/>
      <c r="RI26" s="5"/>
      <c r="RJ26" s="5"/>
      <c r="RK26" s="5"/>
      <c r="RL26" s="5"/>
      <c r="RM26" s="5"/>
      <c r="RN26" s="5"/>
      <c r="RO26" s="5"/>
      <c r="RP26" s="5"/>
      <c r="RQ26" s="5"/>
      <c r="RR26" s="5"/>
      <c r="RS26" s="5"/>
      <c r="RT26" s="5"/>
      <c r="RU26" s="5"/>
      <c r="RV26" s="5"/>
      <c r="RW26" s="5"/>
      <c r="RX26" s="5"/>
      <c r="RY26" s="5"/>
      <c r="RZ26" s="5"/>
      <c r="SA26" s="5"/>
      <c r="SB26" s="5"/>
      <c r="SC26" s="5"/>
      <c r="SD26" s="5"/>
      <c r="SE26" s="5"/>
      <c r="SF26" s="5"/>
      <c r="SG26" s="5"/>
      <c r="SH26" s="5"/>
      <c r="SI26" s="5"/>
      <c r="SJ26" s="5"/>
      <c r="SK26" s="5"/>
      <c r="SL26" s="5"/>
      <c r="SM26" s="5"/>
      <c r="SN26" s="5"/>
      <c r="SO26" s="5"/>
      <c r="SP26" s="5"/>
      <c r="SQ26" s="5"/>
      <c r="SR26" s="5"/>
      <c r="SS26" s="5"/>
      <c r="ST26" s="5"/>
      <c r="SU26" s="5"/>
      <c r="SV26" s="5"/>
      <c r="SW26" s="5"/>
      <c r="SX26" s="5"/>
      <c r="SY26" s="5"/>
      <c r="SZ26" s="5"/>
      <c r="TA26" s="5"/>
      <c r="TB26" s="5"/>
      <c r="TC26" s="5"/>
      <c r="TD26" s="5"/>
      <c r="TE26" s="5"/>
      <c r="TF26" s="5"/>
      <c r="TG26" s="5"/>
      <c r="TH26" s="5"/>
      <c r="TI26" s="5"/>
      <c r="TJ26" s="5"/>
      <c r="TK26" s="5"/>
      <c r="TL26" s="5"/>
      <c r="TM26" s="5"/>
      <c r="TN26" s="5"/>
      <c r="TO26" s="5"/>
      <c r="TP26" s="5"/>
      <c r="TQ26" s="5"/>
      <c r="TR26" s="5"/>
      <c r="TS26" s="5"/>
      <c r="TT26" s="5"/>
      <c r="TU26" s="5"/>
      <c r="TV26" s="5"/>
      <c r="TW26" s="5"/>
      <c r="TX26" s="5"/>
      <c r="TY26" s="5"/>
      <c r="TZ26" s="5"/>
      <c r="UA26" s="5"/>
      <c r="UB26" s="5"/>
      <c r="UC26" s="5"/>
      <c r="UD26" s="5"/>
      <c r="UE26" s="5"/>
      <c r="UF26" s="5"/>
      <c r="UG26" s="5"/>
      <c r="UH26" s="5"/>
      <c r="UI26" s="5"/>
      <c r="UJ26" s="5"/>
      <c r="UK26" s="5"/>
      <c r="UL26" s="5"/>
      <c r="UM26" s="5"/>
      <c r="UN26" s="5"/>
      <c r="UO26" s="5"/>
      <c r="UP26" s="5"/>
      <c r="UQ26" s="5"/>
      <c r="UR26" s="5"/>
      <c r="US26" s="5"/>
      <c r="UT26" s="5"/>
      <c r="UU26" s="5"/>
      <c r="UV26" s="5"/>
      <c r="UW26" s="5"/>
      <c r="UX26" s="5"/>
      <c r="UY26" s="5"/>
      <c r="UZ26" s="5"/>
      <c r="VA26" s="5"/>
      <c r="VB26" s="5"/>
      <c r="VC26" s="5"/>
      <c r="VD26" s="5"/>
      <c r="VE26" s="5"/>
      <c r="VF26" s="5"/>
      <c r="VG26" s="5"/>
      <c r="VH26" s="5"/>
      <c r="VI26" s="5"/>
      <c r="VJ26" s="5"/>
      <c r="VK26" s="5"/>
      <c r="VL26" s="5"/>
      <c r="VM26" s="5"/>
      <c r="VN26" s="5"/>
      <c r="VO26" s="5"/>
      <c r="VP26" s="5"/>
      <c r="VQ26" s="5"/>
      <c r="VR26" s="5"/>
      <c r="VS26" s="5"/>
      <c r="VT26" s="5"/>
      <c r="VU26" s="5"/>
      <c r="VV26" s="5"/>
      <c r="VW26" s="5"/>
      <c r="VX26" s="5"/>
      <c r="VY26" s="5"/>
      <c r="VZ26" s="5"/>
      <c r="WA26" s="5"/>
      <c r="WB26" s="5"/>
      <c r="WC26" s="5"/>
      <c r="WD26" s="5"/>
      <c r="WE26" s="5"/>
      <c r="WF26" s="5"/>
      <c r="WG26" s="5"/>
      <c r="WH26" s="5"/>
      <c r="WI26" s="5"/>
      <c r="WJ26" s="5"/>
      <c r="WK26" s="5"/>
      <c r="WL26" s="5"/>
      <c r="WM26" s="5"/>
      <c r="WN26" s="5"/>
      <c r="WO26" s="5"/>
      <c r="WP26" s="5"/>
      <c r="WQ26" s="5"/>
      <c r="WR26" s="5"/>
      <c r="WS26" s="5"/>
      <c r="WT26" s="5"/>
      <c r="WU26" s="5"/>
      <c r="WV26" s="5"/>
      <c r="WW26" s="5"/>
      <c r="WX26" s="5"/>
      <c r="WY26" s="5"/>
      <c r="WZ26" s="5"/>
      <c r="XA26" s="5"/>
      <c r="XB26" s="5"/>
      <c r="XC26" s="5"/>
      <c r="XD26" s="5"/>
      <c r="XE26" s="5"/>
      <c r="XF26" s="5"/>
      <c r="XG26" s="5"/>
      <c r="XH26" s="5"/>
      <c r="XI26" s="5"/>
      <c r="XJ26" s="5"/>
      <c r="XK26" s="5"/>
      <c r="XL26" s="5"/>
      <c r="XM26" s="5"/>
      <c r="XN26" s="5"/>
      <c r="XO26" s="5"/>
      <c r="XP26" s="5"/>
      <c r="XQ26" s="5"/>
      <c r="XR26" s="5"/>
      <c r="XS26" s="5"/>
      <c r="XT26" s="5"/>
      <c r="XU26" s="5"/>
      <c r="XV26" s="5"/>
      <c r="XW26" s="5"/>
      <c r="XX26" s="5"/>
      <c r="XY26" s="5"/>
      <c r="XZ26" s="5"/>
      <c r="YA26" s="5"/>
      <c r="YB26" s="5"/>
      <c r="YC26" s="5"/>
      <c r="YD26" s="5"/>
      <c r="YE26" s="5"/>
      <c r="YF26" s="5"/>
      <c r="YG26" s="5"/>
      <c r="YH26" s="5"/>
      <c r="YI26" s="5"/>
      <c r="YJ26" s="5"/>
      <c r="YK26" s="5"/>
      <c r="YL26" s="5"/>
      <c r="YM26" s="5"/>
      <c r="YN26" s="5"/>
      <c r="YO26" s="5"/>
      <c r="YP26" s="5"/>
      <c r="YQ26" s="5"/>
      <c r="YR26" s="5"/>
      <c r="YS26" s="5"/>
      <c r="YT26" s="5"/>
      <c r="YU26" s="5"/>
      <c r="YV26" s="5"/>
      <c r="YW26" s="5"/>
      <c r="YX26" s="5"/>
      <c r="YY26" s="5"/>
      <c r="YZ26" s="5"/>
      <c r="ZA26" s="5"/>
      <c r="ZB26" s="5"/>
      <c r="ZC26" s="5"/>
      <c r="ZD26" s="5"/>
      <c r="ZE26" s="5"/>
      <c r="ZF26" s="5"/>
      <c r="ZG26" s="5"/>
      <c r="ZH26" s="5"/>
      <c r="ZI26" s="5"/>
      <c r="ZJ26" s="5"/>
      <c r="ZK26" s="5"/>
      <c r="ZL26" s="5"/>
      <c r="ZM26" s="5"/>
      <c r="ZN26" s="5"/>
      <c r="ZO26" s="5"/>
      <c r="ZP26" s="5"/>
      <c r="ZQ26" s="5"/>
      <c r="ZR26" s="5"/>
      <c r="ZS26" s="5"/>
      <c r="ZT26" s="5"/>
      <c r="ZU26" s="5"/>
      <c r="ZV26" s="5"/>
      <c r="ZW26" s="5"/>
      <c r="ZX26" s="5"/>
      <c r="ZY26" s="5"/>
      <c r="ZZ26" s="5"/>
      <c r="AAA26" s="5"/>
      <c r="AAB26" s="5"/>
      <c r="AAC26" s="5"/>
      <c r="AAD26" s="5"/>
      <c r="AAE26" s="5"/>
      <c r="AAF26" s="5"/>
      <c r="AAG26" s="5"/>
      <c r="AAH26" s="5"/>
      <c r="AAI26" s="5"/>
      <c r="AAJ26" s="5"/>
      <c r="AAK26" s="5"/>
      <c r="AAL26" s="5"/>
      <c r="AAM26" s="5"/>
      <c r="AAN26" s="5"/>
      <c r="AAO26" s="5"/>
      <c r="AAP26" s="5"/>
      <c r="AAQ26" s="5"/>
      <c r="AAR26" s="5"/>
      <c r="AAS26" s="5"/>
      <c r="AAT26" s="5"/>
      <c r="AAU26" s="5"/>
      <c r="AAV26" s="5"/>
      <c r="AAW26" s="5"/>
      <c r="AAX26" s="5"/>
      <c r="AAY26" s="5"/>
      <c r="AAZ26" s="5"/>
      <c r="ABA26" s="5"/>
      <c r="ABB26" s="5"/>
      <c r="ABC26" s="5"/>
      <c r="ABD26" s="5"/>
      <c r="ABE26" s="5"/>
      <c r="ABF26" s="5"/>
      <c r="ABG26" s="5"/>
      <c r="ABH26" s="5"/>
      <c r="ABI26" s="5"/>
      <c r="ABJ26" s="5"/>
      <c r="ABK26" s="5"/>
      <c r="ABL26" s="5"/>
      <c r="ABM26" s="5"/>
      <c r="ABN26" s="5"/>
      <c r="ABO26" s="5"/>
      <c r="ABP26" s="5"/>
      <c r="ABQ26" s="5"/>
      <c r="ABR26" s="5"/>
      <c r="ABS26" s="5"/>
      <c r="ABT26" s="5"/>
      <c r="ABU26" s="5"/>
      <c r="ABV26" s="5"/>
      <c r="ABW26" s="5"/>
      <c r="ABX26" s="5"/>
      <c r="ABY26" s="5"/>
      <c r="ABZ26" s="5"/>
      <c r="ACA26" s="5"/>
      <c r="ACB26" s="5"/>
      <c r="ACC26" s="5"/>
      <c r="ACD26" s="5"/>
      <c r="ACE26" s="5"/>
      <c r="ACF26" s="5"/>
      <c r="ACG26" s="5"/>
      <c r="ACH26" s="5"/>
      <c r="ACI26" s="5"/>
      <c r="ACJ26" s="5"/>
      <c r="ACK26" s="5"/>
      <c r="ACL26" s="5"/>
      <c r="ACM26" s="5"/>
      <c r="ACN26" s="5"/>
      <c r="ACO26" s="5"/>
      <c r="ACP26" s="5"/>
      <c r="ACQ26" s="5"/>
      <c r="ACR26" s="5"/>
      <c r="ACS26" s="5"/>
      <c r="ACT26" s="5"/>
      <c r="ACU26" s="5"/>
      <c r="ACV26" s="5"/>
      <c r="ACW26" s="5"/>
      <c r="ACX26" s="5"/>
      <c r="ACY26" s="5"/>
      <c r="ACZ26" s="5"/>
      <c r="ADA26" s="5"/>
      <c r="ADB26" s="5"/>
      <c r="ADC26" s="5"/>
      <c r="ADD26" s="5"/>
      <c r="ADE26" s="5"/>
      <c r="ADF26" s="5"/>
      <c r="ADG26" s="5"/>
      <c r="ADH26" s="5"/>
      <c r="ADI26" s="5"/>
      <c r="ADJ26" s="5"/>
      <c r="ADK26" s="5"/>
      <c r="ADL26" s="5"/>
      <c r="ADM26" s="5"/>
      <c r="ADN26" s="5"/>
      <c r="ADO26" s="5"/>
      <c r="ADP26" s="5"/>
      <c r="ADQ26" s="5"/>
      <c r="ADR26" s="5"/>
      <c r="ADS26" s="5"/>
      <c r="ADT26" s="5"/>
      <c r="ADU26" s="5"/>
      <c r="ADV26" s="5"/>
      <c r="ADW26" s="5"/>
      <c r="ADX26" s="5"/>
      <c r="ADY26" s="5"/>
      <c r="ADZ26" s="5"/>
      <c r="AEA26" s="5"/>
      <c r="AEB26" s="5"/>
      <c r="AEC26" s="5"/>
      <c r="AED26" s="5"/>
      <c r="AEE26" s="5"/>
      <c r="AEF26" s="5"/>
      <c r="AEG26" s="5"/>
      <c r="AEH26" s="5"/>
      <c r="AEI26" s="5"/>
      <c r="AEJ26" s="5"/>
      <c r="AEK26" s="5"/>
      <c r="AEL26" s="5"/>
      <c r="AEM26" s="5"/>
      <c r="AEN26" s="5"/>
      <c r="AEO26" s="5"/>
      <c r="AEP26" s="5"/>
      <c r="AEQ26" s="5"/>
      <c r="AER26" s="5"/>
      <c r="AES26" s="5"/>
      <c r="AET26" s="5"/>
      <c r="AEU26" s="5"/>
      <c r="AEV26" s="5"/>
      <c r="AEW26" s="5"/>
      <c r="AEX26" s="5"/>
      <c r="AEY26" s="5"/>
      <c r="AEZ26" s="5"/>
      <c r="AFA26" s="5"/>
      <c r="AFB26" s="5"/>
      <c r="AFC26" s="5"/>
      <c r="AFD26" s="5"/>
      <c r="AFE26" s="5"/>
      <c r="AFF26" s="5"/>
      <c r="AFG26" s="5"/>
      <c r="AFH26" s="5"/>
      <c r="AFI26" s="5"/>
      <c r="AFJ26" s="5"/>
      <c r="AFK26" s="5"/>
      <c r="AFL26" s="5"/>
      <c r="AFM26" s="5"/>
      <c r="AFN26" s="5"/>
      <c r="AFO26" s="5"/>
      <c r="AFP26" s="5"/>
      <c r="AFQ26" s="5"/>
      <c r="AFR26" s="5"/>
      <c r="AFS26" s="5"/>
      <c r="AFT26" s="5"/>
      <c r="AFU26" s="5"/>
      <c r="AFV26" s="5"/>
      <c r="AFW26" s="5"/>
      <c r="AFX26" s="5"/>
      <c r="AFY26" s="5"/>
      <c r="AFZ26" s="5"/>
      <c r="AGA26" s="5"/>
      <c r="AGB26" s="5"/>
      <c r="AGC26" s="5"/>
      <c r="AGD26" s="5"/>
      <c r="AGE26" s="5"/>
      <c r="AGF26" s="5"/>
      <c r="AGG26" s="5"/>
      <c r="AGH26" s="5"/>
      <c r="AGI26" s="5"/>
      <c r="AGJ26" s="5"/>
      <c r="AGK26" s="5"/>
      <c r="AGL26" s="5"/>
      <c r="AGM26" s="5"/>
      <c r="AGN26" s="5"/>
      <c r="AGO26" s="5"/>
      <c r="AGP26" s="5"/>
      <c r="AGQ26" s="5"/>
      <c r="AGR26" s="5"/>
      <c r="AGS26" s="5"/>
      <c r="AGT26" s="5"/>
      <c r="AGU26" s="5"/>
      <c r="AGV26" s="5"/>
      <c r="AGW26" s="5"/>
      <c r="AGX26" s="5"/>
      <c r="AGY26" s="5"/>
      <c r="AGZ26" s="5"/>
      <c r="AHA26" s="5"/>
      <c r="AHB26" s="5"/>
      <c r="AHC26" s="5"/>
      <c r="AHD26" s="5"/>
      <c r="AHE26" s="5"/>
      <c r="AHF26" s="5"/>
      <c r="AHG26" s="5"/>
      <c r="AHH26" s="5"/>
      <c r="AHI26" s="5"/>
      <c r="AHJ26" s="5"/>
      <c r="AHK26" s="5"/>
      <c r="AHL26" s="5"/>
      <c r="AHM26" s="5"/>
      <c r="AHN26" s="5"/>
      <c r="AHO26" s="5"/>
      <c r="AHP26" s="5"/>
      <c r="AHQ26" s="5"/>
      <c r="AHR26" s="5"/>
      <c r="AHS26" s="5"/>
      <c r="AHT26" s="5"/>
      <c r="AHU26" s="5"/>
      <c r="AHV26" s="5"/>
      <c r="AHW26" s="5"/>
      <c r="AHX26" s="5"/>
      <c r="AHY26" s="5"/>
      <c r="AHZ26" s="5"/>
      <c r="AIA26" s="5"/>
      <c r="AIB26" s="5"/>
      <c r="AIC26" s="5"/>
      <c r="AID26" s="5"/>
      <c r="AIE26" s="5"/>
      <c r="AIF26" s="5"/>
      <c r="AIG26" s="5"/>
      <c r="AIH26" s="5"/>
      <c r="AII26" s="5"/>
      <c r="AIJ26" s="5"/>
      <c r="AIK26" s="5"/>
      <c r="AIL26" s="5"/>
      <c r="AIM26" s="5"/>
      <c r="AIN26" s="5"/>
      <c r="AIO26" s="5"/>
      <c r="AIP26" s="5"/>
      <c r="AIQ26" s="5"/>
      <c r="AIR26" s="5"/>
      <c r="AIS26" s="5"/>
      <c r="AIT26" s="5"/>
      <c r="AIU26" s="5"/>
      <c r="AIV26" s="5"/>
      <c r="AIW26" s="5"/>
      <c r="AIX26" s="5"/>
      <c r="AIY26" s="5"/>
      <c r="AIZ26" s="5"/>
      <c r="AJA26" s="5"/>
      <c r="AJB26" s="5"/>
      <c r="AJC26" s="5"/>
      <c r="AJD26" s="5"/>
      <c r="AJE26" s="5"/>
      <c r="AJF26" s="5"/>
      <c r="AJG26" s="5"/>
      <c r="AJH26" s="5"/>
      <c r="AJI26" s="5"/>
      <c r="AJJ26" s="5"/>
      <c r="AJK26" s="5"/>
      <c r="AJL26" s="5"/>
      <c r="AJM26" s="5"/>
      <c r="AJN26" s="5"/>
      <c r="AJO26" s="5"/>
      <c r="AJP26" s="5"/>
      <c r="AJQ26" s="5"/>
      <c r="AJR26" s="5"/>
      <c r="AJS26" s="5"/>
      <c r="AJT26" s="5"/>
      <c r="AJU26" s="5"/>
      <c r="AJV26" s="5"/>
      <c r="AJW26" s="5"/>
      <c r="AJX26" s="5"/>
      <c r="AJY26" s="5"/>
      <c r="AJZ26" s="5"/>
      <c r="AKA26" s="5"/>
      <c r="AKB26" s="5"/>
      <c r="AKC26" s="5"/>
      <c r="AKD26" s="5"/>
      <c r="AKE26" s="5"/>
      <c r="AKF26" s="5"/>
      <c r="AKG26" s="5"/>
      <c r="AKH26" s="5"/>
      <c r="AKI26" s="5"/>
      <c r="AKJ26" s="5"/>
      <c r="AKK26" s="5"/>
      <c r="AKL26" s="5"/>
      <c r="AKM26" s="5"/>
      <c r="AKN26" s="5"/>
      <c r="AKO26" s="5"/>
      <c r="AKP26" s="5"/>
      <c r="AKQ26" s="5"/>
      <c r="AKR26" s="5"/>
      <c r="AKS26" s="5"/>
      <c r="AKT26" s="5"/>
      <c r="AKU26" s="5"/>
      <c r="AKV26" s="5"/>
      <c r="AKW26" s="5"/>
      <c r="AKX26" s="5"/>
      <c r="AKY26" s="5"/>
      <c r="AKZ26" s="5"/>
      <c r="ALA26" s="5"/>
      <c r="ALB26" s="5"/>
      <c r="ALC26" s="5"/>
      <c r="ALD26" s="5"/>
      <c r="ALE26" s="5"/>
      <c r="ALF26" s="5"/>
      <c r="ALG26" s="5"/>
      <c r="ALH26" s="5"/>
      <c r="ALI26" s="5"/>
      <c r="ALJ26" s="5"/>
      <c r="ALK26" s="5"/>
      <c r="ALL26" s="5"/>
      <c r="ALM26" s="5"/>
      <c r="ALN26" s="5"/>
      <c r="ALO26" s="5"/>
      <c r="ALP26" s="5"/>
      <c r="ALQ26" s="5"/>
      <c r="ALR26" s="5"/>
      <c r="ALS26" s="5"/>
      <c r="ALT26" s="5"/>
      <c r="ALU26" s="5"/>
      <c r="ALV26" s="5"/>
      <c r="ALW26" s="5"/>
      <c r="ALX26" s="5"/>
      <c r="ALY26" s="5"/>
      <c r="ALZ26" s="5"/>
      <c r="AMA26" s="5"/>
      <c r="AMB26" s="5"/>
      <c r="AMC26" s="5"/>
      <c r="AMD26" s="5"/>
      <c r="AME26" s="5"/>
      <c r="AMF26" s="5"/>
      <c r="AMG26" s="5"/>
      <c r="AMH26" s="5"/>
      <c r="AMI26" s="5"/>
      <c r="AMJ26" s="5"/>
    </row>
    <row r="27" spans="1:1024" s="300" customFormat="1" ht="26.25" customHeight="1" x14ac:dyDescent="0.2">
      <c r="A27" s="5"/>
      <c r="B27" s="5"/>
      <c r="C27" s="5"/>
      <c r="D27" s="5"/>
      <c r="E27" s="5"/>
      <c r="F27" s="5"/>
      <c r="G27" s="5"/>
      <c r="H27" s="5"/>
      <c r="I27" s="5"/>
      <c r="J27" s="296"/>
      <c r="K27" s="296"/>
      <c r="L27" s="296"/>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c r="AEL27" s="5"/>
      <c r="AEM27" s="5"/>
      <c r="AEN27" s="5"/>
      <c r="AEO27" s="5"/>
      <c r="AEP27" s="5"/>
      <c r="AEQ27" s="5"/>
      <c r="AER27" s="5"/>
      <c r="AES27" s="5"/>
      <c r="AET27" s="5"/>
      <c r="AEU27" s="5"/>
      <c r="AEV27" s="5"/>
      <c r="AEW27" s="5"/>
      <c r="AEX27" s="5"/>
      <c r="AEY27" s="5"/>
      <c r="AEZ27" s="5"/>
      <c r="AFA27" s="5"/>
      <c r="AFB27" s="5"/>
      <c r="AFC27" s="5"/>
      <c r="AFD27" s="5"/>
      <c r="AFE27" s="5"/>
      <c r="AFF27" s="5"/>
      <c r="AFG27" s="5"/>
      <c r="AFH27" s="5"/>
      <c r="AFI27" s="5"/>
      <c r="AFJ27" s="5"/>
      <c r="AFK27" s="5"/>
      <c r="AFL27" s="5"/>
      <c r="AFM27" s="5"/>
      <c r="AFN27" s="5"/>
      <c r="AFO27" s="5"/>
      <c r="AFP27" s="5"/>
      <c r="AFQ27" s="5"/>
      <c r="AFR27" s="5"/>
      <c r="AFS27" s="5"/>
      <c r="AFT27" s="5"/>
      <c r="AFU27" s="5"/>
      <c r="AFV27" s="5"/>
      <c r="AFW27" s="5"/>
      <c r="AFX27" s="5"/>
      <c r="AFY27" s="5"/>
      <c r="AFZ27" s="5"/>
      <c r="AGA27" s="5"/>
      <c r="AGB27" s="5"/>
      <c r="AGC27" s="5"/>
      <c r="AGD27" s="5"/>
      <c r="AGE27" s="5"/>
      <c r="AGF27" s="5"/>
      <c r="AGG27" s="5"/>
      <c r="AGH27" s="5"/>
      <c r="AGI27" s="5"/>
      <c r="AGJ27" s="5"/>
      <c r="AGK27" s="5"/>
      <c r="AGL27" s="5"/>
      <c r="AGM27" s="5"/>
      <c r="AGN27" s="5"/>
      <c r="AGO27" s="5"/>
      <c r="AGP27" s="5"/>
      <c r="AGQ27" s="5"/>
      <c r="AGR27" s="5"/>
      <c r="AGS27" s="5"/>
      <c r="AGT27" s="5"/>
      <c r="AGU27" s="5"/>
      <c r="AGV27" s="5"/>
      <c r="AGW27" s="5"/>
      <c r="AGX27" s="5"/>
      <c r="AGY27" s="5"/>
      <c r="AGZ27" s="5"/>
      <c r="AHA27" s="5"/>
      <c r="AHB27" s="5"/>
      <c r="AHC27" s="5"/>
      <c r="AHD27" s="5"/>
      <c r="AHE27" s="5"/>
      <c r="AHF27" s="5"/>
      <c r="AHG27" s="5"/>
      <c r="AHH27" s="5"/>
      <c r="AHI27" s="5"/>
      <c r="AHJ27" s="5"/>
      <c r="AHK27" s="5"/>
      <c r="AHL27" s="5"/>
      <c r="AHM27" s="5"/>
      <c r="AHN27" s="5"/>
      <c r="AHO27" s="5"/>
      <c r="AHP27" s="5"/>
      <c r="AHQ27" s="5"/>
      <c r="AHR27" s="5"/>
      <c r="AHS27" s="5"/>
      <c r="AHT27" s="5"/>
      <c r="AHU27" s="5"/>
      <c r="AHV27" s="5"/>
      <c r="AHW27" s="5"/>
      <c r="AHX27" s="5"/>
      <c r="AHY27" s="5"/>
      <c r="AHZ27" s="5"/>
      <c r="AIA27" s="5"/>
      <c r="AIB27" s="5"/>
      <c r="AIC27" s="5"/>
      <c r="AID27" s="5"/>
      <c r="AIE27" s="5"/>
      <c r="AIF27" s="5"/>
      <c r="AIG27" s="5"/>
      <c r="AIH27" s="5"/>
      <c r="AII27" s="5"/>
      <c r="AIJ27" s="5"/>
      <c r="AIK27" s="5"/>
      <c r="AIL27" s="5"/>
      <c r="AIM27" s="5"/>
      <c r="AIN27" s="5"/>
      <c r="AIO27" s="5"/>
      <c r="AIP27" s="5"/>
      <c r="AIQ27" s="5"/>
      <c r="AIR27" s="5"/>
      <c r="AIS27" s="5"/>
      <c r="AIT27" s="5"/>
      <c r="AIU27" s="5"/>
      <c r="AIV27" s="5"/>
      <c r="AIW27" s="5"/>
      <c r="AIX27" s="5"/>
      <c r="AIY27" s="5"/>
      <c r="AIZ27" s="5"/>
      <c r="AJA27" s="5"/>
      <c r="AJB27" s="5"/>
      <c r="AJC27" s="5"/>
      <c r="AJD27" s="5"/>
      <c r="AJE27" s="5"/>
      <c r="AJF27" s="5"/>
      <c r="AJG27" s="5"/>
      <c r="AJH27" s="5"/>
      <c r="AJI27" s="5"/>
      <c r="AJJ27" s="5"/>
      <c r="AJK27" s="5"/>
      <c r="AJL27" s="5"/>
      <c r="AJM27" s="5"/>
      <c r="AJN27" s="5"/>
      <c r="AJO27" s="5"/>
      <c r="AJP27" s="5"/>
      <c r="AJQ27" s="5"/>
      <c r="AJR27" s="5"/>
      <c r="AJS27" s="5"/>
      <c r="AJT27" s="5"/>
      <c r="AJU27" s="5"/>
      <c r="AJV27" s="5"/>
      <c r="AJW27" s="5"/>
      <c r="AJX27" s="5"/>
      <c r="AJY27" s="5"/>
      <c r="AJZ27" s="5"/>
      <c r="AKA27" s="5"/>
      <c r="AKB27" s="5"/>
      <c r="AKC27" s="5"/>
      <c r="AKD27" s="5"/>
      <c r="AKE27" s="5"/>
      <c r="AKF27" s="5"/>
      <c r="AKG27" s="5"/>
      <c r="AKH27" s="5"/>
      <c r="AKI27" s="5"/>
      <c r="AKJ27" s="5"/>
      <c r="AKK27" s="5"/>
      <c r="AKL27" s="5"/>
      <c r="AKM27" s="5"/>
      <c r="AKN27" s="5"/>
      <c r="AKO27" s="5"/>
      <c r="AKP27" s="5"/>
      <c r="AKQ27" s="5"/>
      <c r="AKR27" s="5"/>
      <c r="AKS27" s="5"/>
      <c r="AKT27" s="5"/>
      <c r="AKU27" s="5"/>
      <c r="AKV27" s="5"/>
      <c r="AKW27" s="5"/>
      <c r="AKX27" s="5"/>
      <c r="AKY27" s="5"/>
      <c r="AKZ27" s="5"/>
      <c r="ALA27" s="5"/>
      <c r="ALB27" s="5"/>
      <c r="ALC27" s="5"/>
      <c r="ALD27" s="5"/>
      <c r="ALE27" s="5"/>
      <c r="ALF27" s="5"/>
      <c r="ALG27" s="5"/>
      <c r="ALH27" s="5"/>
      <c r="ALI27" s="5"/>
      <c r="ALJ27" s="5"/>
      <c r="ALK27" s="5"/>
      <c r="ALL27" s="5"/>
      <c r="ALM27" s="5"/>
      <c r="ALN27" s="5"/>
      <c r="ALO27" s="5"/>
      <c r="ALP27" s="5"/>
      <c r="ALQ27" s="5"/>
      <c r="ALR27" s="5"/>
      <c r="ALS27" s="5"/>
      <c r="ALT27" s="5"/>
      <c r="ALU27" s="5"/>
      <c r="ALV27" s="5"/>
      <c r="ALW27" s="5"/>
      <c r="ALX27" s="5"/>
      <c r="ALY27" s="5"/>
      <c r="ALZ27" s="5"/>
      <c r="AMA27" s="5"/>
      <c r="AMB27" s="5"/>
      <c r="AMC27" s="5"/>
      <c r="AMD27" s="5"/>
      <c r="AME27" s="5"/>
      <c r="AMF27" s="5"/>
      <c r="AMG27" s="5"/>
      <c r="AMH27" s="5"/>
      <c r="AMI27" s="5"/>
      <c r="AMJ27" s="5"/>
    </row>
    <row r="28" spans="1:1024" s="300" customFormat="1" ht="12.75" x14ac:dyDescent="0.2">
      <c r="A28" s="5"/>
      <c r="B28" s="5"/>
      <c r="C28" s="5"/>
      <c r="D28" s="5"/>
      <c r="E28" s="5"/>
      <c r="F28" s="5"/>
      <c r="G28" s="5"/>
      <c r="H28" s="5"/>
      <c r="I28" s="5"/>
      <c r="J28" s="296"/>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5"/>
      <c r="NI28" s="5"/>
      <c r="NJ28" s="5"/>
      <c r="NK28" s="5"/>
      <c r="NL28" s="5"/>
      <c r="NM28" s="5"/>
      <c r="NN28" s="5"/>
      <c r="NO28" s="5"/>
      <c r="NP28" s="5"/>
      <c r="NQ28" s="5"/>
      <c r="NR28" s="5"/>
      <c r="NS28" s="5"/>
      <c r="NT28" s="5"/>
      <c r="NU28" s="5"/>
      <c r="NV28" s="5"/>
      <c r="NW28" s="5"/>
      <c r="NX28" s="5"/>
      <c r="NY28" s="5"/>
      <c r="NZ28" s="5"/>
      <c r="OA28" s="5"/>
      <c r="OB28" s="5"/>
      <c r="OC28" s="5"/>
      <c r="OD28" s="5"/>
      <c r="OE28" s="5"/>
      <c r="OF28" s="5"/>
      <c r="OG28" s="5"/>
      <c r="OH28" s="5"/>
      <c r="OI28" s="5"/>
      <c r="OJ28" s="5"/>
      <c r="OK28" s="5"/>
      <c r="OL28" s="5"/>
      <c r="OM28" s="5"/>
      <c r="ON28" s="5"/>
      <c r="OO28" s="5"/>
      <c r="OP28" s="5"/>
      <c r="OQ28" s="5"/>
      <c r="OR28" s="5"/>
      <c r="OS28" s="5"/>
      <c r="OT28" s="5"/>
      <c r="OU28" s="5"/>
      <c r="OV28" s="5"/>
      <c r="OW28" s="5"/>
      <c r="OX28" s="5"/>
      <c r="OY28" s="5"/>
      <c r="OZ28" s="5"/>
      <c r="PA28" s="5"/>
      <c r="PB28" s="5"/>
      <c r="PC28" s="5"/>
      <c r="PD28" s="5"/>
      <c r="PE28" s="5"/>
      <c r="PF28" s="5"/>
      <c r="PG28" s="5"/>
      <c r="PH28" s="5"/>
      <c r="PI28" s="5"/>
      <c r="PJ28" s="5"/>
      <c r="PK28" s="5"/>
      <c r="PL28" s="5"/>
      <c r="PM28" s="5"/>
      <c r="PN28" s="5"/>
      <c r="PO28" s="5"/>
      <c r="PP28" s="5"/>
      <c r="PQ28" s="5"/>
      <c r="PR28" s="5"/>
      <c r="PS28" s="5"/>
      <c r="PT28" s="5"/>
      <c r="PU28" s="5"/>
      <c r="PV28" s="5"/>
      <c r="PW28" s="5"/>
      <c r="PX28" s="5"/>
      <c r="PY28" s="5"/>
      <c r="PZ28" s="5"/>
      <c r="QA28" s="5"/>
      <c r="QB28" s="5"/>
      <c r="QC28" s="5"/>
      <c r="QD28" s="5"/>
      <c r="QE28" s="5"/>
      <c r="QF28" s="5"/>
      <c r="QG28" s="5"/>
      <c r="QH28" s="5"/>
      <c r="QI28" s="5"/>
      <c r="QJ28" s="5"/>
      <c r="QK28" s="5"/>
      <c r="QL28" s="5"/>
      <c r="QM28" s="5"/>
      <c r="QN28" s="5"/>
      <c r="QO28" s="5"/>
      <c r="QP28" s="5"/>
      <c r="QQ28" s="5"/>
      <c r="QR28" s="5"/>
      <c r="QS28" s="5"/>
      <c r="QT28" s="5"/>
      <c r="QU28" s="5"/>
      <c r="QV28" s="5"/>
      <c r="QW28" s="5"/>
      <c r="QX28" s="5"/>
      <c r="QY28" s="5"/>
      <c r="QZ28" s="5"/>
      <c r="RA28" s="5"/>
      <c r="RB28" s="5"/>
      <c r="RC28" s="5"/>
      <c r="RD28" s="5"/>
      <c r="RE28" s="5"/>
      <c r="RF28" s="5"/>
      <c r="RG28" s="5"/>
      <c r="RH28" s="5"/>
      <c r="RI28" s="5"/>
      <c r="RJ28" s="5"/>
      <c r="RK28" s="5"/>
      <c r="RL28" s="5"/>
      <c r="RM28" s="5"/>
      <c r="RN28" s="5"/>
      <c r="RO28" s="5"/>
      <c r="RP28" s="5"/>
      <c r="RQ28" s="5"/>
      <c r="RR28" s="5"/>
      <c r="RS28" s="5"/>
      <c r="RT28" s="5"/>
      <c r="RU28" s="5"/>
      <c r="RV28" s="5"/>
      <c r="RW28" s="5"/>
      <c r="RX28" s="5"/>
      <c r="RY28" s="5"/>
      <c r="RZ28" s="5"/>
      <c r="SA28" s="5"/>
      <c r="SB28" s="5"/>
      <c r="SC28" s="5"/>
      <c r="SD28" s="5"/>
      <c r="SE28" s="5"/>
      <c r="SF28" s="5"/>
      <c r="SG28" s="5"/>
      <c r="SH28" s="5"/>
      <c r="SI28" s="5"/>
      <c r="SJ28" s="5"/>
      <c r="SK28" s="5"/>
      <c r="SL28" s="5"/>
      <c r="SM28" s="5"/>
      <c r="SN28" s="5"/>
      <c r="SO28" s="5"/>
      <c r="SP28" s="5"/>
      <c r="SQ28" s="5"/>
      <c r="SR28" s="5"/>
      <c r="SS28" s="5"/>
      <c r="ST28" s="5"/>
      <c r="SU28" s="5"/>
      <c r="SV28" s="5"/>
      <c r="SW28" s="5"/>
      <c r="SX28" s="5"/>
      <c r="SY28" s="5"/>
      <c r="SZ28" s="5"/>
      <c r="TA28" s="5"/>
      <c r="TB28" s="5"/>
      <c r="TC28" s="5"/>
      <c r="TD28" s="5"/>
      <c r="TE28" s="5"/>
      <c r="TF28" s="5"/>
      <c r="TG28" s="5"/>
      <c r="TH28" s="5"/>
      <c r="TI28" s="5"/>
      <c r="TJ28" s="5"/>
      <c r="TK28" s="5"/>
      <c r="TL28" s="5"/>
      <c r="TM28" s="5"/>
      <c r="TN28" s="5"/>
      <c r="TO28" s="5"/>
      <c r="TP28" s="5"/>
      <c r="TQ28" s="5"/>
      <c r="TR28" s="5"/>
      <c r="TS28" s="5"/>
      <c r="TT28" s="5"/>
      <c r="TU28" s="5"/>
      <c r="TV28" s="5"/>
      <c r="TW28" s="5"/>
      <c r="TX28" s="5"/>
      <c r="TY28" s="5"/>
      <c r="TZ28" s="5"/>
      <c r="UA28" s="5"/>
      <c r="UB28" s="5"/>
      <c r="UC28" s="5"/>
      <c r="UD28" s="5"/>
      <c r="UE28" s="5"/>
      <c r="UF28" s="5"/>
      <c r="UG28" s="5"/>
      <c r="UH28" s="5"/>
      <c r="UI28" s="5"/>
      <c r="UJ28" s="5"/>
      <c r="UK28" s="5"/>
      <c r="UL28" s="5"/>
      <c r="UM28" s="5"/>
      <c r="UN28" s="5"/>
      <c r="UO28" s="5"/>
      <c r="UP28" s="5"/>
      <c r="UQ28" s="5"/>
      <c r="UR28" s="5"/>
      <c r="US28" s="5"/>
      <c r="UT28" s="5"/>
      <c r="UU28" s="5"/>
      <c r="UV28" s="5"/>
      <c r="UW28" s="5"/>
      <c r="UX28" s="5"/>
      <c r="UY28" s="5"/>
      <c r="UZ28" s="5"/>
      <c r="VA28" s="5"/>
      <c r="VB28" s="5"/>
      <c r="VC28" s="5"/>
      <c r="VD28" s="5"/>
      <c r="VE28" s="5"/>
      <c r="VF28" s="5"/>
      <c r="VG28" s="5"/>
      <c r="VH28" s="5"/>
      <c r="VI28" s="5"/>
      <c r="VJ28" s="5"/>
      <c r="VK28" s="5"/>
      <c r="VL28" s="5"/>
      <c r="VM28" s="5"/>
      <c r="VN28" s="5"/>
      <c r="VO28" s="5"/>
      <c r="VP28" s="5"/>
      <c r="VQ28" s="5"/>
      <c r="VR28" s="5"/>
      <c r="VS28" s="5"/>
      <c r="VT28" s="5"/>
      <c r="VU28" s="5"/>
      <c r="VV28" s="5"/>
      <c r="VW28" s="5"/>
      <c r="VX28" s="5"/>
      <c r="VY28" s="5"/>
      <c r="VZ28" s="5"/>
      <c r="WA28" s="5"/>
      <c r="WB28" s="5"/>
      <c r="WC28" s="5"/>
      <c r="WD28" s="5"/>
      <c r="WE28" s="5"/>
      <c r="WF28" s="5"/>
      <c r="WG28" s="5"/>
      <c r="WH28" s="5"/>
      <c r="WI28" s="5"/>
      <c r="WJ28" s="5"/>
      <c r="WK28" s="5"/>
      <c r="WL28" s="5"/>
      <c r="WM28" s="5"/>
      <c r="WN28" s="5"/>
      <c r="WO28" s="5"/>
      <c r="WP28" s="5"/>
      <c r="WQ28" s="5"/>
      <c r="WR28" s="5"/>
      <c r="WS28" s="5"/>
      <c r="WT28" s="5"/>
      <c r="WU28" s="5"/>
      <c r="WV28" s="5"/>
      <c r="WW28" s="5"/>
      <c r="WX28" s="5"/>
      <c r="WY28" s="5"/>
      <c r="WZ28" s="5"/>
      <c r="XA28" s="5"/>
      <c r="XB28" s="5"/>
      <c r="XC28" s="5"/>
      <c r="XD28" s="5"/>
      <c r="XE28" s="5"/>
      <c r="XF28" s="5"/>
      <c r="XG28" s="5"/>
      <c r="XH28" s="5"/>
      <c r="XI28" s="5"/>
      <c r="XJ28" s="5"/>
      <c r="XK28" s="5"/>
      <c r="XL28" s="5"/>
      <c r="XM28" s="5"/>
      <c r="XN28" s="5"/>
      <c r="XO28" s="5"/>
      <c r="XP28" s="5"/>
      <c r="XQ28" s="5"/>
      <c r="XR28" s="5"/>
      <c r="XS28" s="5"/>
      <c r="XT28" s="5"/>
      <c r="XU28" s="5"/>
      <c r="XV28" s="5"/>
      <c r="XW28" s="5"/>
      <c r="XX28" s="5"/>
      <c r="XY28" s="5"/>
      <c r="XZ28" s="5"/>
      <c r="YA28" s="5"/>
      <c r="YB28" s="5"/>
      <c r="YC28" s="5"/>
      <c r="YD28" s="5"/>
      <c r="YE28" s="5"/>
      <c r="YF28" s="5"/>
      <c r="YG28" s="5"/>
      <c r="YH28" s="5"/>
      <c r="YI28" s="5"/>
      <c r="YJ28" s="5"/>
      <c r="YK28" s="5"/>
      <c r="YL28" s="5"/>
      <c r="YM28" s="5"/>
      <c r="YN28" s="5"/>
      <c r="YO28" s="5"/>
      <c r="YP28" s="5"/>
      <c r="YQ28" s="5"/>
      <c r="YR28" s="5"/>
      <c r="YS28" s="5"/>
      <c r="YT28" s="5"/>
      <c r="YU28" s="5"/>
      <c r="YV28" s="5"/>
      <c r="YW28" s="5"/>
      <c r="YX28" s="5"/>
      <c r="YY28" s="5"/>
      <c r="YZ28" s="5"/>
      <c r="ZA28" s="5"/>
      <c r="ZB28" s="5"/>
      <c r="ZC28" s="5"/>
      <c r="ZD28" s="5"/>
      <c r="ZE28" s="5"/>
      <c r="ZF28" s="5"/>
      <c r="ZG28" s="5"/>
      <c r="ZH28" s="5"/>
      <c r="ZI28" s="5"/>
      <c r="ZJ28" s="5"/>
      <c r="ZK28" s="5"/>
      <c r="ZL28" s="5"/>
      <c r="ZM28" s="5"/>
      <c r="ZN28" s="5"/>
      <c r="ZO28" s="5"/>
      <c r="ZP28" s="5"/>
      <c r="ZQ28" s="5"/>
      <c r="ZR28" s="5"/>
      <c r="ZS28" s="5"/>
      <c r="ZT28" s="5"/>
      <c r="ZU28" s="5"/>
      <c r="ZV28" s="5"/>
      <c r="ZW28" s="5"/>
      <c r="ZX28" s="5"/>
      <c r="ZY28" s="5"/>
      <c r="ZZ28" s="5"/>
      <c r="AAA28" s="5"/>
      <c r="AAB28" s="5"/>
      <c r="AAC28" s="5"/>
      <c r="AAD28" s="5"/>
      <c r="AAE28" s="5"/>
      <c r="AAF28" s="5"/>
      <c r="AAG28" s="5"/>
      <c r="AAH28" s="5"/>
      <c r="AAI28" s="5"/>
      <c r="AAJ28" s="5"/>
      <c r="AAK28" s="5"/>
      <c r="AAL28" s="5"/>
      <c r="AAM28" s="5"/>
      <c r="AAN28" s="5"/>
      <c r="AAO28" s="5"/>
      <c r="AAP28" s="5"/>
      <c r="AAQ28" s="5"/>
      <c r="AAR28" s="5"/>
      <c r="AAS28" s="5"/>
      <c r="AAT28" s="5"/>
      <c r="AAU28" s="5"/>
      <c r="AAV28" s="5"/>
      <c r="AAW28" s="5"/>
      <c r="AAX28" s="5"/>
      <c r="AAY28" s="5"/>
      <c r="AAZ28" s="5"/>
      <c r="ABA28" s="5"/>
      <c r="ABB28" s="5"/>
      <c r="ABC28" s="5"/>
      <c r="ABD28" s="5"/>
      <c r="ABE28" s="5"/>
      <c r="ABF28" s="5"/>
      <c r="ABG28" s="5"/>
      <c r="ABH28" s="5"/>
      <c r="ABI28" s="5"/>
      <c r="ABJ28" s="5"/>
      <c r="ABK28" s="5"/>
      <c r="ABL28" s="5"/>
      <c r="ABM28" s="5"/>
      <c r="ABN28" s="5"/>
      <c r="ABO28" s="5"/>
      <c r="ABP28" s="5"/>
      <c r="ABQ28" s="5"/>
      <c r="ABR28" s="5"/>
      <c r="ABS28" s="5"/>
      <c r="ABT28" s="5"/>
      <c r="ABU28" s="5"/>
      <c r="ABV28" s="5"/>
      <c r="ABW28" s="5"/>
      <c r="ABX28" s="5"/>
      <c r="ABY28" s="5"/>
      <c r="ABZ28" s="5"/>
      <c r="ACA28" s="5"/>
      <c r="ACB28" s="5"/>
      <c r="ACC28" s="5"/>
      <c r="ACD28" s="5"/>
      <c r="ACE28" s="5"/>
      <c r="ACF28" s="5"/>
      <c r="ACG28" s="5"/>
      <c r="ACH28" s="5"/>
      <c r="ACI28" s="5"/>
      <c r="ACJ28" s="5"/>
      <c r="ACK28" s="5"/>
      <c r="ACL28" s="5"/>
      <c r="ACM28" s="5"/>
      <c r="ACN28" s="5"/>
      <c r="ACO28" s="5"/>
      <c r="ACP28" s="5"/>
      <c r="ACQ28" s="5"/>
      <c r="ACR28" s="5"/>
      <c r="ACS28" s="5"/>
      <c r="ACT28" s="5"/>
      <c r="ACU28" s="5"/>
      <c r="ACV28" s="5"/>
      <c r="ACW28" s="5"/>
      <c r="ACX28" s="5"/>
      <c r="ACY28" s="5"/>
      <c r="ACZ28" s="5"/>
      <c r="ADA28" s="5"/>
      <c r="ADB28" s="5"/>
      <c r="ADC28" s="5"/>
      <c r="ADD28" s="5"/>
      <c r="ADE28" s="5"/>
      <c r="ADF28" s="5"/>
      <c r="ADG28" s="5"/>
      <c r="ADH28" s="5"/>
      <c r="ADI28" s="5"/>
      <c r="ADJ28" s="5"/>
      <c r="ADK28" s="5"/>
      <c r="ADL28" s="5"/>
      <c r="ADM28" s="5"/>
      <c r="ADN28" s="5"/>
      <c r="ADO28" s="5"/>
      <c r="ADP28" s="5"/>
      <c r="ADQ28" s="5"/>
      <c r="ADR28" s="5"/>
      <c r="ADS28" s="5"/>
      <c r="ADT28" s="5"/>
      <c r="ADU28" s="5"/>
      <c r="ADV28" s="5"/>
      <c r="ADW28" s="5"/>
      <c r="ADX28" s="5"/>
      <c r="ADY28" s="5"/>
      <c r="ADZ28" s="5"/>
      <c r="AEA28" s="5"/>
      <c r="AEB28" s="5"/>
      <c r="AEC28" s="5"/>
      <c r="AED28" s="5"/>
      <c r="AEE28" s="5"/>
      <c r="AEF28" s="5"/>
      <c r="AEG28" s="5"/>
      <c r="AEH28" s="5"/>
      <c r="AEI28" s="5"/>
      <c r="AEJ28" s="5"/>
      <c r="AEK28" s="5"/>
      <c r="AEL28" s="5"/>
      <c r="AEM28" s="5"/>
      <c r="AEN28" s="5"/>
      <c r="AEO28" s="5"/>
      <c r="AEP28" s="5"/>
      <c r="AEQ28" s="5"/>
      <c r="AER28" s="5"/>
      <c r="AES28" s="5"/>
      <c r="AET28" s="5"/>
      <c r="AEU28" s="5"/>
      <c r="AEV28" s="5"/>
      <c r="AEW28" s="5"/>
      <c r="AEX28" s="5"/>
      <c r="AEY28" s="5"/>
      <c r="AEZ28" s="5"/>
      <c r="AFA28" s="5"/>
      <c r="AFB28" s="5"/>
      <c r="AFC28" s="5"/>
      <c r="AFD28" s="5"/>
      <c r="AFE28" s="5"/>
      <c r="AFF28" s="5"/>
      <c r="AFG28" s="5"/>
      <c r="AFH28" s="5"/>
      <c r="AFI28" s="5"/>
      <c r="AFJ28" s="5"/>
      <c r="AFK28" s="5"/>
      <c r="AFL28" s="5"/>
      <c r="AFM28" s="5"/>
      <c r="AFN28" s="5"/>
      <c r="AFO28" s="5"/>
      <c r="AFP28" s="5"/>
      <c r="AFQ28" s="5"/>
      <c r="AFR28" s="5"/>
      <c r="AFS28" s="5"/>
      <c r="AFT28" s="5"/>
      <c r="AFU28" s="5"/>
      <c r="AFV28" s="5"/>
      <c r="AFW28" s="5"/>
      <c r="AFX28" s="5"/>
      <c r="AFY28" s="5"/>
      <c r="AFZ28" s="5"/>
      <c r="AGA28" s="5"/>
      <c r="AGB28" s="5"/>
      <c r="AGC28" s="5"/>
      <c r="AGD28" s="5"/>
      <c r="AGE28" s="5"/>
      <c r="AGF28" s="5"/>
      <c r="AGG28" s="5"/>
      <c r="AGH28" s="5"/>
      <c r="AGI28" s="5"/>
      <c r="AGJ28" s="5"/>
      <c r="AGK28" s="5"/>
      <c r="AGL28" s="5"/>
      <c r="AGM28" s="5"/>
      <c r="AGN28" s="5"/>
      <c r="AGO28" s="5"/>
      <c r="AGP28" s="5"/>
      <c r="AGQ28" s="5"/>
      <c r="AGR28" s="5"/>
      <c r="AGS28" s="5"/>
      <c r="AGT28" s="5"/>
      <c r="AGU28" s="5"/>
      <c r="AGV28" s="5"/>
      <c r="AGW28" s="5"/>
      <c r="AGX28" s="5"/>
      <c r="AGY28" s="5"/>
      <c r="AGZ28" s="5"/>
      <c r="AHA28" s="5"/>
      <c r="AHB28" s="5"/>
      <c r="AHC28" s="5"/>
      <c r="AHD28" s="5"/>
      <c r="AHE28" s="5"/>
      <c r="AHF28" s="5"/>
      <c r="AHG28" s="5"/>
      <c r="AHH28" s="5"/>
      <c r="AHI28" s="5"/>
      <c r="AHJ28" s="5"/>
      <c r="AHK28" s="5"/>
      <c r="AHL28" s="5"/>
      <c r="AHM28" s="5"/>
      <c r="AHN28" s="5"/>
      <c r="AHO28" s="5"/>
      <c r="AHP28" s="5"/>
      <c r="AHQ28" s="5"/>
      <c r="AHR28" s="5"/>
      <c r="AHS28" s="5"/>
      <c r="AHT28" s="5"/>
      <c r="AHU28" s="5"/>
      <c r="AHV28" s="5"/>
      <c r="AHW28" s="5"/>
      <c r="AHX28" s="5"/>
      <c r="AHY28" s="5"/>
      <c r="AHZ28" s="5"/>
      <c r="AIA28" s="5"/>
      <c r="AIB28" s="5"/>
      <c r="AIC28" s="5"/>
      <c r="AID28" s="5"/>
      <c r="AIE28" s="5"/>
      <c r="AIF28" s="5"/>
      <c r="AIG28" s="5"/>
      <c r="AIH28" s="5"/>
      <c r="AII28" s="5"/>
      <c r="AIJ28" s="5"/>
      <c r="AIK28" s="5"/>
      <c r="AIL28" s="5"/>
      <c r="AIM28" s="5"/>
      <c r="AIN28" s="5"/>
      <c r="AIO28" s="5"/>
      <c r="AIP28" s="5"/>
      <c r="AIQ28" s="5"/>
      <c r="AIR28" s="5"/>
      <c r="AIS28" s="5"/>
      <c r="AIT28" s="5"/>
      <c r="AIU28" s="5"/>
      <c r="AIV28" s="5"/>
      <c r="AIW28" s="5"/>
      <c r="AIX28" s="5"/>
      <c r="AIY28" s="5"/>
      <c r="AIZ28" s="5"/>
      <c r="AJA28" s="5"/>
      <c r="AJB28" s="5"/>
      <c r="AJC28" s="5"/>
      <c r="AJD28" s="5"/>
      <c r="AJE28" s="5"/>
      <c r="AJF28" s="5"/>
      <c r="AJG28" s="5"/>
      <c r="AJH28" s="5"/>
      <c r="AJI28" s="5"/>
      <c r="AJJ28" s="5"/>
      <c r="AJK28" s="5"/>
      <c r="AJL28" s="5"/>
      <c r="AJM28" s="5"/>
      <c r="AJN28" s="5"/>
      <c r="AJO28" s="5"/>
      <c r="AJP28" s="5"/>
      <c r="AJQ28" s="5"/>
      <c r="AJR28" s="5"/>
      <c r="AJS28" s="5"/>
      <c r="AJT28" s="5"/>
      <c r="AJU28" s="5"/>
      <c r="AJV28" s="5"/>
      <c r="AJW28" s="5"/>
      <c r="AJX28" s="5"/>
      <c r="AJY28" s="5"/>
      <c r="AJZ28" s="5"/>
      <c r="AKA28" s="5"/>
      <c r="AKB28" s="5"/>
      <c r="AKC28" s="5"/>
      <c r="AKD28" s="5"/>
      <c r="AKE28" s="5"/>
      <c r="AKF28" s="5"/>
      <c r="AKG28" s="5"/>
      <c r="AKH28" s="5"/>
      <c r="AKI28" s="5"/>
      <c r="AKJ28" s="5"/>
      <c r="AKK28" s="5"/>
      <c r="AKL28" s="5"/>
      <c r="AKM28" s="5"/>
      <c r="AKN28" s="5"/>
      <c r="AKO28" s="5"/>
      <c r="AKP28" s="5"/>
      <c r="AKQ28" s="5"/>
      <c r="AKR28" s="5"/>
      <c r="AKS28" s="5"/>
      <c r="AKT28" s="5"/>
      <c r="AKU28" s="5"/>
      <c r="AKV28" s="5"/>
      <c r="AKW28" s="5"/>
      <c r="AKX28" s="5"/>
      <c r="AKY28" s="5"/>
      <c r="AKZ28" s="5"/>
      <c r="ALA28" s="5"/>
      <c r="ALB28" s="5"/>
      <c r="ALC28" s="5"/>
      <c r="ALD28" s="5"/>
      <c r="ALE28" s="5"/>
      <c r="ALF28" s="5"/>
      <c r="ALG28" s="5"/>
      <c r="ALH28" s="5"/>
      <c r="ALI28" s="5"/>
      <c r="ALJ28" s="5"/>
      <c r="ALK28" s="5"/>
      <c r="ALL28" s="5"/>
      <c r="ALM28" s="5"/>
      <c r="ALN28" s="5"/>
      <c r="ALO28" s="5"/>
      <c r="ALP28" s="5"/>
      <c r="ALQ28" s="5"/>
      <c r="ALR28" s="5"/>
      <c r="ALS28" s="5"/>
      <c r="ALT28" s="5"/>
      <c r="ALU28" s="5"/>
      <c r="ALV28" s="5"/>
      <c r="ALW28" s="5"/>
      <c r="ALX28" s="5"/>
      <c r="ALY28" s="5"/>
      <c r="ALZ28" s="5"/>
      <c r="AMA28" s="5"/>
      <c r="AMB28" s="5"/>
      <c r="AMC28" s="5"/>
      <c r="AMD28" s="5"/>
      <c r="AME28" s="5"/>
      <c r="AMF28" s="5"/>
      <c r="AMG28" s="5"/>
      <c r="AMH28" s="5"/>
      <c r="AMI28" s="5"/>
      <c r="AMJ28" s="5"/>
    </row>
    <row r="29" spans="1:1024" s="300" customFormat="1" ht="12.75" x14ac:dyDescent="0.2">
      <c r="A29" s="5"/>
      <c r="B29" s="5"/>
      <c r="C29" s="5"/>
      <c r="D29" s="5"/>
      <c r="E29" s="5"/>
      <c r="F29" s="5"/>
      <c r="G29" s="5"/>
      <c r="H29" s="5"/>
      <c r="I29" s="5"/>
      <c r="J29" s="296"/>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5"/>
      <c r="NI29" s="5"/>
      <c r="NJ29" s="5"/>
      <c r="NK29" s="5"/>
      <c r="NL29" s="5"/>
      <c r="NM29" s="5"/>
      <c r="NN29" s="5"/>
      <c r="NO29" s="5"/>
      <c r="NP29" s="5"/>
      <c r="NQ29" s="5"/>
      <c r="NR29" s="5"/>
      <c r="NS29" s="5"/>
      <c r="NT29" s="5"/>
      <c r="NU29" s="5"/>
      <c r="NV29" s="5"/>
      <c r="NW29" s="5"/>
      <c r="NX29" s="5"/>
      <c r="NY29" s="5"/>
      <c r="NZ29" s="5"/>
      <c r="OA29" s="5"/>
      <c r="OB29" s="5"/>
      <c r="OC29" s="5"/>
      <c r="OD29" s="5"/>
      <c r="OE29" s="5"/>
      <c r="OF29" s="5"/>
      <c r="OG29" s="5"/>
      <c r="OH29" s="5"/>
      <c r="OI29" s="5"/>
      <c r="OJ29" s="5"/>
      <c r="OK29" s="5"/>
      <c r="OL29" s="5"/>
      <c r="OM29" s="5"/>
      <c r="ON29" s="5"/>
      <c r="OO29" s="5"/>
      <c r="OP29" s="5"/>
      <c r="OQ29" s="5"/>
      <c r="OR29" s="5"/>
      <c r="OS29" s="5"/>
      <c r="OT29" s="5"/>
      <c r="OU29" s="5"/>
      <c r="OV29" s="5"/>
      <c r="OW29" s="5"/>
      <c r="OX29" s="5"/>
      <c r="OY29" s="5"/>
      <c r="OZ29" s="5"/>
      <c r="PA29" s="5"/>
      <c r="PB29" s="5"/>
      <c r="PC29" s="5"/>
      <c r="PD29" s="5"/>
      <c r="PE29" s="5"/>
      <c r="PF29" s="5"/>
      <c r="PG29" s="5"/>
      <c r="PH29" s="5"/>
      <c r="PI29" s="5"/>
      <c r="PJ29" s="5"/>
      <c r="PK29" s="5"/>
      <c r="PL29" s="5"/>
      <c r="PM29" s="5"/>
      <c r="PN29" s="5"/>
      <c r="PO29" s="5"/>
      <c r="PP29" s="5"/>
      <c r="PQ29" s="5"/>
      <c r="PR29" s="5"/>
      <c r="PS29" s="5"/>
      <c r="PT29" s="5"/>
      <c r="PU29" s="5"/>
      <c r="PV29" s="5"/>
      <c r="PW29" s="5"/>
      <c r="PX29" s="5"/>
      <c r="PY29" s="5"/>
      <c r="PZ29" s="5"/>
      <c r="QA29" s="5"/>
      <c r="QB29" s="5"/>
      <c r="QC29" s="5"/>
      <c r="QD29" s="5"/>
      <c r="QE29" s="5"/>
      <c r="QF29" s="5"/>
      <c r="QG29" s="5"/>
      <c r="QH29" s="5"/>
      <c r="QI29" s="5"/>
      <c r="QJ29" s="5"/>
      <c r="QK29" s="5"/>
      <c r="QL29" s="5"/>
      <c r="QM29" s="5"/>
      <c r="QN29" s="5"/>
      <c r="QO29" s="5"/>
      <c r="QP29" s="5"/>
      <c r="QQ29" s="5"/>
      <c r="QR29" s="5"/>
      <c r="QS29" s="5"/>
      <c r="QT29" s="5"/>
      <c r="QU29" s="5"/>
      <c r="QV29" s="5"/>
      <c r="QW29" s="5"/>
      <c r="QX29" s="5"/>
      <c r="QY29" s="5"/>
      <c r="QZ29" s="5"/>
      <c r="RA29" s="5"/>
      <c r="RB29" s="5"/>
      <c r="RC29" s="5"/>
      <c r="RD29" s="5"/>
      <c r="RE29" s="5"/>
      <c r="RF29" s="5"/>
      <c r="RG29" s="5"/>
      <c r="RH29" s="5"/>
      <c r="RI29" s="5"/>
      <c r="RJ29" s="5"/>
      <c r="RK29" s="5"/>
      <c r="RL29" s="5"/>
      <c r="RM29" s="5"/>
      <c r="RN29" s="5"/>
      <c r="RO29" s="5"/>
      <c r="RP29" s="5"/>
      <c r="RQ29" s="5"/>
      <c r="RR29" s="5"/>
      <c r="RS29" s="5"/>
      <c r="RT29" s="5"/>
      <c r="RU29" s="5"/>
      <c r="RV29" s="5"/>
      <c r="RW29" s="5"/>
      <c r="RX29" s="5"/>
      <c r="RY29" s="5"/>
      <c r="RZ29" s="5"/>
      <c r="SA29" s="5"/>
      <c r="SB29" s="5"/>
      <c r="SC29" s="5"/>
      <c r="SD29" s="5"/>
      <c r="SE29" s="5"/>
      <c r="SF29" s="5"/>
      <c r="SG29" s="5"/>
      <c r="SH29" s="5"/>
      <c r="SI29" s="5"/>
      <c r="SJ29" s="5"/>
      <c r="SK29" s="5"/>
      <c r="SL29" s="5"/>
      <c r="SM29" s="5"/>
      <c r="SN29" s="5"/>
      <c r="SO29" s="5"/>
      <c r="SP29" s="5"/>
      <c r="SQ29" s="5"/>
      <c r="SR29" s="5"/>
      <c r="SS29" s="5"/>
      <c r="ST29" s="5"/>
      <c r="SU29" s="5"/>
      <c r="SV29" s="5"/>
      <c r="SW29" s="5"/>
      <c r="SX29" s="5"/>
      <c r="SY29" s="5"/>
      <c r="SZ29" s="5"/>
      <c r="TA29" s="5"/>
      <c r="TB29" s="5"/>
      <c r="TC29" s="5"/>
      <c r="TD29" s="5"/>
      <c r="TE29" s="5"/>
      <c r="TF29" s="5"/>
      <c r="TG29" s="5"/>
      <c r="TH29" s="5"/>
      <c r="TI29" s="5"/>
      <c r="TJ29" s="5"/>
      <c r="TK29" s="5"/>
      <c r="TL29" s="5"/>
      <c r="TM29" s="5"/>
      <c r="TN29" s="5"/>
      <c r="TO29" s="5"/>
      <c r="TP29" s="5"/>
      <c r="TQ29" s="5"/>
      <c r="TR29" s="5"/>
      <c r="TS29" s="5"/>
      <c r="TT29" s="5"/>
      <c r="TU29" s="5"/>
      <c r="TV29" s="5"/>
      <c r="TW29" s="5"/>
      <c r="TX29" s="5"/>
      <c r="TY29" s="5"/>
      <c r="TZ29" s="5"/>
      <c r="UA29" s="5"/>
      <c r="UB29" s="5"/>
      <c r="UC29" s="5"/>
      <c r="UD29" s="5"/>
      <c r="UE29" s="5"/>
      <c r="UF29" s="5"/>
      <c r="UG29" s="5"/>
      <c r="UH29" s="5"/>
      <c r="UI29" s="5"/>
      <c r="UJ29" s="5"/>
      <c r="UK29" s="5"/>
      <c r="UL29" s="5"/>
      <c r="UM29" s="5"/>
      <c r="UN29" s="5"/>
      <c r="UO29" s="5"/>
      <c r="UP29" s="5"/>
      <c r="UQ29" s="5"/>
      <c r="UR29" s="5"/>
      <c r="US29" s="5"/>
      <c r="UT29" s="5"/>
      <c r="UU29" s="5"/>
      <c r="UV29" s="5"/>
      <c r="UW29" s="5"/>
      <c r="UX29" s="5"/>
      <c r="UY29" s="5"/>
      <c r="UZ29" s="5"/>
      <c r="VA29" s="5"/>
      <c r="VB29" s="5"/>
      <c r="VC29" s="5"/>
      <c r="VD29" s="5"/>
      <c r="VE29" s="5"/>
      <c r="VF29" s="5"/>
      <c r="VG29" s="5"/>
      <c r="VH29" s="5"/>
      <c r="VI29" s="5"/>
      <c r="VJ29" s="5"/>
      <c r="VK29" s="5"/>
      <c r="VL29" s="5"/>
      <c r="VM29" s="5"/>
      <c r="VN29" s="5"/>
      <c r="VO29" s="5"/>
      <c r="VP29" s="5"/>
      <c r="VQ29" s="5"/>
      <c r="VR29" s="5"/>
      <c r="VS29" s="5"/>
      <c r="VT29" s="5"/>
      <c r="VU29" s="5"/>
      <c r="VV29" s="5"/>
      <c r="VW29" s="5"/>
      <c r="VX29" s="5"/>
      <c r="VY29" s="5"/>
      <c r="VZ29" s="5"/>
      <c r="WA29" s="5"/>
      <c r="WB29" s="5"/>
      <c r="WC29" s="5"/>
      <c r="WD29" s="5"/>
      <c r="WE29" s="5"/>
      <c r="WF29" s="5"/>
      <c r="WG29" s="5"/>
      <c r="WH29" s="5"/>
      <c r="WI29" s="5"/>
      <c r="WJ29" s="5"/>
      <c r="WK29" s="5"/>
      <c r="WL29" s="5"/>
      <c r="WM29" s="5"/>
      <c r="WN29" s="5"/>
      <c r="WO29" s="5"/>
      <c r="WP29" s="5"/>
      <c r="WQ29" s="5"/>
      <c r="WR29" s="5"/>
      <c r="WS29" s="5"/>
      <c r="WT29" s="5"/>
      <c r="WU29" s="5"/>
      <c r="WV29" s="5"/>
      <c r="WW29" s="5"/>
      <c r="WX29" s="5"/>
      <c r="WY29" s="5"/>
      <c r="WZ29" s="5"/>
      <c r="XA29" s="5"/>
      <c r="XB29" s="5"/>
      <c r="XC29" s="5"/>
      <c r="XD29" s="5"/>
      <c r="XE29" s="5"/>
      <c r="XF29" s="5"/>
      <c r="XG29" s="5"/>
      <c r="XH29" s="5"/>
      <c r="XI29" s="5"/>
      <c r="XJ29" s="5"/>
      <c r="XK29" s="5"/>
      <c r="XL29" s="5"/>
      <c r="XM29" s="5"/>
      <c r="XN29" s="5"/>
      <c r="XO29" s="5"/>
      <c r="XP29" s="5"/>
      <c r="XQ29" s="5"/>
      <c r="XR29" s="5"/>
      <c r="XS29" s="5"/>
      <c r="XT29" s="5"/>
      <c r="XU29" s="5"/>
      <c r="XV29" s="5"/>
      <c r="XW29" s="5"/>
      <c r="XX29" s="5"/>
      <c r="XY29" s="5"/>
      <c r="XZ29" s="5"/>
      <c r="YA29" s="5"/>
      <c r="YB29" s="5"/>
      <c r="YC29" s="5"/>
      <c r="YD29" s="5"/>
      <c r="YE29" s="5"/>
      <c r="YF29" s="5"/>
      <c r="YG29" s="5"/>
      <c r="YH29" s="5"/>
      <c r="YI29" s="5"/>
      <c r="YJ29" s="5"/>
      <c r="YK29" s="5"/>
      <c r="YL29" s="5"/>
      <c r="YM29" s="5"/>
      <c r="YN29" s="5"/>
      <c r="YO29" s="5"/>
      <c r="YP29" s="5"/>
      <c r="YQ29" s="5"/>
      <c r="YR29" s="5"/>
      <c r="YS29" s="5"/>
      <c r="YT29" s="5"/>
      <c r="YU29" s="5"/>
      <c r="YV29" s="5"/>
      <c r="YW29" s="5"/>
      <c r="YX29" s="5"/>
      <c r="YY29" s="5"/>
      <c r="YZ29" s="5"/>
      <c r="ZA29" s="5"/>
      <c r="ZB29" s="5"/>
      <c r="ZC29" s="5"/>
      <c r="ZD29" s="5"/>
      <c r="ZE29" s="5"/>
      <c r="ZF29" s="5"/>
      <c r="ZG29" s="5"/>
      <c r="ZH29" s="5"/>
      <c r="ZI29" s="5"/>
      <c r="ZJ29" s="5"/>
      <c r="ZK29" s="5"/>
      <c r="ZL29" s="5"/>
      <c r="ZM29" s="5"/>
      <c r="ZN29" s="5"/>
      <c r="ZO29" s="5"/>
      <c r="ZP29" s="5"/>
      <c r="ZQ29" s="5"/>
      <c r="ZR29" s="5"/>
      <c r="ZS29" s="5"/>
      <c r="ZT29" s="5"/>
      <c r="ZU29" s="5"/>
      <c r="ZV29" s="5"/>
      <c r="ZW29" s="5"/>
      <c r="ZX29" s="5"/>
      <c r="ZY29" s="5"/>
      <c r="ZZ29" s="5"/>
      <c r="AAA29" s="5"/>
      <c r="AAB29" s="5"/>
      <c r="AAC29" s="5"/>
      <c r="AAD29" s="5"/>
      <c r="AAE29" s="5"/>
      <c r="AAF29" s="5"/>
      <c r="AAG29" s="5"/>
      <c r="AAH29" s="5"/>
      <c r="AAI29" s="5"/>
      <c r="AAJ29" s="5"/>
      <c r="AAK29" s="5"/>
      <c r="AAL29" s="5"/>
      <c r="AAM29" s="5"/>
      <c r="AAN29" s="5"/>
      <c r="AAO29" s="5"/>
      <c r="AAP29" s="5"/>
      <c r="AAQ29" s="5"/>
      <c r="AAR29" s="5"/>
      <c r="AAS29" s="5"/>
      <c r="AAT29" s="5"/>
      <c r="AAU29" s="5"/>
      <c r="AAV29" s="5"/>
      <c r="AAW29" s="5"/>
      <c r="AAX29" s="5"/>
      <c r="AAY29" s="5"/>
      <c r="AAZ29" s="5"/>
      <c r="ABA29" s="5"/>
      <c r="ABB29" s="5"/>
      <c r="ABC29" s="5"/>
      <c r="ABD29" s="5"/>
      <c r="ABE29" s="5"/>
      <c r="ABF29" s="5"/>
      <c r="ABG29" s="5"/>
      <c r="ABH29" s="5"/>
      <c r="ABI29" s="5"/>
      <c r="ABJ29" s="5"/>
      <c r="ABK29" s="5"/>
      <c r="ABL29" s="5"/>
      <c r="ABM29" s="5"/>
      <c r="ABN29" s="5"/>
      <c r="ABO29" s="5"/>
      <c r="ABP29" s="5"/>
      <c r="ABQ29" s="5"/>
      <c r="ABR29" s="5"/>
      <c r="ABS29" s="5"/>
      <c r="ABT29" s="5"/>
      <c r="ABU29" s="5"/>
      <c r="ABV29" s="5"/>
      <c r="ABW29" s="5"/>
      <c r="ABX29" s="5"/>
      <c r="ABY29" s="5"/>
      <c r="ABZ29" s="5"/>
      <c r="ACA29" s="5"/>
      <c r="ACB29" s="5"/>
      <c r="ACC29" s="5"/>
      <c r="ACD29" s="5"/>
      <c r="ACE29" s="5"/>
      <c r="ACF29" s="5"/>
      <c r="ACG29" s="5"/>
      <c r="ACH29" s="5"/>
      <c r="ACI29" s="5"/>
      <c r="ACJ29" s="5"/>
      <c r="ACK29" s="5"/>
      <c r="ACL29" s="5"/>
      <c r="ACM29" s="5"/>
      <c r="ACN29" s="5"/>
      <c r="ACO29" s="5"/>
      <c r="ACP29" s="5"/>
      <c r="ACQ29" s="5"/>
      <c r="ACR29" s="5"/>
      <c r="ACS29" s="5"/>
      <c r="ACT29" s="5"/>
      <c r="ACU29" s="5"/>
      <c r="ACV29" s="5"/>
      <c r="ACW29" s="5"/>
      <c r="ACX29" s="5"/>
      <c r="ACY29" s="5"/>
      <c r="ACZ29" s="5"/>
      <c r="ADA29" s="5"/>
      <c r="ADB29" s="5"/>
      <c r="ADC29" s="5"/>
      <c r="ADD29" s="5"/>
      <c r="ADE29" s="5"/>
      <c r="ADF29" s="5"/>
      <c r="ADG29" s="5"/>
      <c r="ADH29" s="5"/>
      <c r="ADI29" s="5"/>
      <c r="ADJ29" s="5"/>
      <c r="ADK29" s="5"/>
      <c r="ADL29" s="5"/>
      <c r="ADM29" s="5"/>
      <c r="ADN29" s="5"/>
      <c r="ADO29" s="5"/>
      <c r="ADP29" s="5"/>
      <c r="ADQ29" s="5"/>
      <c r="ADR29" s="5"/>
      <c r="ADS29" s="5"/>
      <c r="ADT29" s="5"/>
      <c r="ADU29" s="5"/>
      <c r="ADV29" s="5"/>
      <c r="ADW29" s="5"/>
      <c r="ADX29" s="5"/>
      <c r="ADY29" s="5"/>
      <c r="ADZ29" s="5"/>
      <c r="AEA29" s="5"/>
      <c r="AEB29" s="5"/>
      <c r="AEC29" s="5"/>
      <c r="AED29" s="5"/>
      <c r="AEE29" s="5"/>
      <c r="AEF29" s="5"/>
      <c r="AEG29" s="5"/>
      <c r="AEH29" s="5"/>
      <c r="AEI29" s="5"/>
      <c r="AEJ29" s="5"/>
      <c r="AEK29" s="5"/>
      <c r="AEL29" s="5"/>
      <c r="AEM29" s="5"/>
      <c r="AEN29" s="5"/>
      <c r="AEO29" s="5"/>
      <c r="AEP29" s="5"/>
      <c r="AEQ29" s="5"/>
      <c r="AER29" s="5"/>
      <c r="AES29" s="5"/>
      <c r="AET29" s="5"/>
      <c r="AEU29" s="5"/>
      <c r="AEV29" s="5"/>
      <c r="AEW29" s="5"/>
      <c r="AEX29" s="5"/>
      <c r="AEY29" s="5"/>
      <c r="AEZ29" s="5"/>
      <c r="AFA29" s="5"/>
      <c r="AFB29" s="5"/>
      <c r="AFC29" s="5"/>
      <c r="AFD29" s="5"/>
      <c r="AFE29" s="5"/>
      <c r="AFF29" s="5"/>
      <c r="AFG29" s="5"/>
      <c r="AFH29" s="5"/>
      <c r="AFI29" s="5"/>
      <c r="AFJ29" s="5"/>
      <c r="AFK29" s="5"/>
      <c r="AFL29" s="5"/>
      <c r="AFM29" s="5"/>
      <c r="AFN29" s="5"/>
      <c r="AFO29" s="5"/>
      <c r="AFP29" s="5"/>
      <c r="AFQ29" s="5"/>
      <c r="AFR29" s="5"/>
      <c r="AFS29" s="5"/>
      <c r="AFT29" s="5"/>
      <c r="AFU29" s="5"/>
      <c r="AFV29" s="5"/>
      <c r="AFW29" s="5"/>
      <c r="AFX29" s="5"/>
      <c r="AFY29" s="5"/>
      <c r="AFZ29" s="5"/>
      <c r="AGA29" s="5"/>
      <c r="AGB29" s="5"/>
      <c r="AGC29" s="5"/>
      <c r="AGD29" s="5"/>
      <c r="AGE29" s="5"/>
      <c r="AGF29" s="5"/>
      <c r="AGG29" s="5"/>
      <c r="AGH29" s="5"/>
      <c r="AGI29" s="5"/>
      <c r="AGJ29" s="5"/>
      <c r="AGK29" s="5"/>
      <c r="AGL29" s="5"/>
      <c r="AGM29" s="5"/>
      <c r="AGN29" s="5"/>
      <c r="AGO29" s="5"/>
      <c r="AGP29" s="5"/>
      <c r="AGQ29" s="5"/>
      <c r="AGR29" s="5"/>
      <c r="AGS29" s="5"/>
      <c r="AGT29" s="5"/>
      <c r="AGU29" s="5"/>
      <c r="AGV29" s="5"/>
      <c r="AGW29" s="5"/>
      <c r="AGX29" s="5"/>
      <c r="AGY29" s="5"/>
      <c r="AGZ29" s="5"/>
      <c r="AHA29" s="5"/>
      <c r="AHB29" s="5"/>
      <c r="AHC29" s="5"/>
      <c r="AHD29" s="5"/>
      <c r="AHE29" s="5"/>
      <c r="AHF29" s="5"/>
      <c r="AHG29" s="5"/>
      <c r="AHH29" s="5"/>
      <c r="AHI29" s="5"/>
      <c r="AHJ29" s="5"/>
      <c r="AHK29" s="5"/>
      <c r="AHL29" s="5"/>
      <c r="AHM29" s="5"/>
      <c r="AHN29" s="5"/>
      <c r="AHO29" s="5"/>
      <c r="AHP29" s="5"/>
      <c r="AHQ29" s="5"/>
      <c r="AHR29" s="5"/>
      <c r="AHS29" s="5"/>
      <c r="AHT29" s="5"/>
      <c r="AHU29" s="5"/>
      <c r="AHV29" s="5"/>
      <c r="AHW29" s="5"/>
      <c r="AHX29" s="5"/>
      <c r="AHY29" s="5"/>
      <c r="AHZ29" s="5"/>
      <c r="AIA29" s="5"/>
      <c r="AIB29" s="5"/>
      <c r="AIC29" s="5"/>
      <c r="AID29" s="5"/>
      <c r="AIE29" s="5"/>
      <c r="AIF29" s="5"/>
      <c r="AIG29" s="5"/>
      <c r="AIH29" s="5"/>
      <c r="AII29" s="5"/>
      <c r="AIJ29" s="5"/>
      <c r="AIK29" s="5"/>
      <c r="AIL29" s="5"/>
      <c r="AIM29" s="5"/>
      <c r="AIN29" s="5"/>
      <c r="AIO29" s="5"/>
      <c r="AIP29" s="5"/>
      <c r="AIQ29" s="5"/>
      <c r="AIR29" s="5"/>
      <c r="AIS29" s="5"/>
      <c r="AIT29" s="5"/>
      <c r="AIU29" s="5"/>
      <c r="AIV29" s="5"/>
      <c r="AIW29" s="5"/>
      <c r="AIX29" s="5"/>
      <c r="AIY29" s="5"/>
      <c r="AIZ29" s="5"/>
      <c r="AJA29" s="5"/>
      <c r="AJB29" s="5"/>
      <c r="AJC29" s="5"/>
      <c r="AJD29" s="5"/>
      <c r="AJE29" s="5"/>
      <c r="AJF29" s="5"/>
      <c r="AJG29" s="5"/>
      <c r="AJH29" s="5"/>
      <c r="AJI29" s="5"/>
      <c r="AJJ29" s="5"/>
      <c r="AJK29" s="5"/>
      <c r="AJL29" s="5"/>
      <c r="AJM29" s="5"/>
      <c r="AJN29" s="5"/>
      <c r="AJO29" s="5"/>
      <c r="AJP29" s="5"/>
      <c r="AJQ29" s="5"/>
      <c r="AJR29" s="5"/>
      <c r="AJS29" s="5"/>
      <c r="AJT29" s="5"/>
      <c r="AJU29" s="5"/>
      <c r="AJV29" s="5"/>
      <c r="AJW29" s="5"/>
      <c r="AJX29" s="5"/>
      <c r="AJY29" s="5"/>
      <c r="AJZ29" s="5"/>
      <c r="AKA29" s="5"/>
      <c r="AKB29" s="5"/>
      <c r="AKC29" s="5"/>
      <c r="AKD29" s="5"/>
      <c r="AKE29" s="5"/>
      <c r="AKF29" s="5"/>
      <c r="AKG29" s="5"/>
      <c r="AKH29" s="5"/>
      <c r="AKI29" s="5"/>
      <c r="AKJ29" s="5"/>
      <c r="AKK29" s="5"/>
      <c r="AKL29" s="5"/>
      <c r="AKM29" s="5"/>
      <c r="AKN29" s="5"/>
      <c r="AKO29" s="5"/>
      <c r="AKP29" s="5"/>
      <c r="AKQ29" s="5"/>
      <c r="AKR29" s="5"/>
      <c r="AKS29" s="5"/>
      <c r="AKT29" s="5"/>
      <c r="AKU29" s="5"/>
      <c r="AKV29" s="5"/>
      <c r="AKW29" s="5"/>
      <c r="AKX29" s="5"/>
      <c r="AKY29" s="5"/>
      <c r="AKZ29" s="5"/>
      <c r="ALA29" s="5"/>
      <c r="ALB29" s="5"/>
      <c r="ALC29" s="5"/>
      <c r="ALD29" s="5"/>
      <c r="ALE29" s="5"/>
      <c r="ALF29" s="5"/>
      <c r="ALG29" s="5"/>
      <c r="ALH29" s="5"/>
      <c r="ALI29" s="5"/>
      <c r="ALJ29" s="5"/>
      <c r="ALK29" s="5"/>
      <c r="ALL29" s="5"/>
      <c r="ALM29" s="5"/>
      <c r="ALN29" s="5"/>
      <c r="ALO29" s="5"/>
      <c r="ALP29" s="5"/>
      <c r="ALQ29" s="5"/>
      <c r="ALR29" s="5"/>
      <c r="ALS29" s="5"/>
      <c r="ALT29" s="5"/>
      <c r="ALU29" s="5"/>
      <c r="ALV29" s="5"/>
      <c r="ALW29" s="5"/>
      <c r="ALX29" s="5"/>
      <c r="ALY29" s="5"/>
      <c r="ALZ29" s="5"/>
      <c r="AMA29" s="5"/>
      <c r="AMB29" s="5"/>
      <c r="AMC29" s="5"/>
      <c r="AMD29" s="5"/>
      <c r="AME29" s="5"/>
      <c r="AMF29" s="5"/>
      <c r="AMG29" s="5"/>
      <c r="AMH29" s="5"/>
      <c r="AMI29" s="5"/>
      <c r="AMJ29" s="5"/>
    </row>
    <row r="30" spans="1:1024" s="300" customFormat="1" ht="12.75" x14ac:dyDescent="0.2">
      <c r="A30" s="5"/>
      <c r="B30" s="5"/>
      <c r="C30" s="5"/>
      <c r="D30" s="5"/>
      <c r="E30" s="5"/>
      <c r="F30" s="5"/>
      <c r="G30" s="5"/>
      <c r="H30" s="5"/>
      <c r="I30" s="5"/>
      <c r="J30" s="296"/>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5"/>
      <c r="NI30" s="5"/>
      <c r="NJ30" s="5"/>
      <c r="NK30" s="5"/>
      <c r="NL30" s="5"/>
      <c r="NM30" s="5"/>
      <c r="NN30" s="5"/>
      <c r="NO30" s="5"/>
      <c r="NP30" s="5"/>
      <c r="NQ30" s="5"/>
      <c r="NR30" s="5"/>
      <c r="NS30" s="5"/>
      <c r="NT30" s="5"/>
      <c r="NU30" s="5"/>
      <c r="NV30" s="5"/>
      <c r="NW30" s="5"/>
      <c r="NX30" s="5"/>
      <c r="NY30" s="5"/>
      <c r="NZ30" s="5"/>
      <c r="OA30" s="5"/>
      <c r="OB30" s="5"/>
      <c r="OC30" s="5"/>
      <c r="OD30" s="5"/>
      <c r="OE30" s="5"/>
      <c r="OF30" s="5"/>
      <c r="OG30" s="5"/>
      <c r="OH30" s="5"/>
      <c r="OI30" s="5"/>
      <c r="OJ30" s="5"/>
      <c r="OK30" s="5"/>
      <c r="OL30" s="5"/>
      <c r="OM30" s="5"/>
      <c r="ON30" s="5"/>
      <c r="OO30" s="5"/>
      <c r="OP30" s="5"/>
      <c r="OQ30" s="5"/>
      <c r="OR30" s="5"/>
      <c r="OS30" s="5"/>
      <c r="OT30" s="5"/>
      <c r="OU30" s="5"/>
      <c r="OV30" s="5"/>
      <c r="OW30" s="5"/>
      <c r="OX30" s="5"/>
      <c r="OY30" s="5"/>
      <c r="OZ30" s="5"/>
      <c r="PA30" s="5"/>
      <c r="PB30" s="5"/>
      <c r="PC30" s="5"/>
      <c r="PD30" s="5"/>
      <c r="PE30" s="5"/>
      <c r="PF30" s="5"/>
      <c r="PG30" s="5"/>
      <c r="PH30" s="5"/>
      <c r="PI30" s="5"/>
      <c r="PJ30" s="5"/>
      <c r="PK30" s="5"/>
      <c r="PL30" s="5"/>
      <c r="PM30" s="5"/>
      <c r="PN30" s="5"/>
      <c r="PO30" s="5"/>
      <c r="PP30" s="5"/>
      <c r="PQ30" s="5"/>
      <c r="PR30" s="5"/>
      <c r="PS30" s="5"/>
      <c r="PT30" s="5"/>
      <c r="PU30" s="5"/>
      <c r="PV30" s="5"/>
      <c r="PW30" s="5"/>
      <c r="PX30" s="5"/>
      <c r="PY30" s="5"/>
      <c r="PZ30" s="5"/>
      <c r="QA30" s="5"/>
      <c r="QB30" s="5"/>
      <c r="QC30" s="5"/>
      <c r="QD30" s="5"/>
      <c r="QE30" s="5"/>
      <c r="QF30" s="5"/>
      <c r="QG30" s="5"/>
      <c r="QH30" s="5"/>
      <c r="QI30" s="5"/>
      <c r="QJ30" s="5"/>
      <c r="QK30" s="5"/>
      <c r="QL30" s="5"/>
      <c r="QM30" s="5"/>
      <c r="QN30" s="5"/>
      <c r="QO30" s="5"/>
      <c r="QP30" s="5"/>
      <c r="QQ30" s="5"/>
      <c r="QR30" s="5"/>
      <c r="QS30" s="5"/>
      <c r="QT30" s="5"/>
      <c r="QU30" s="5"/>
      <c r="QV30" s="5"/>
      <c r="QW30" s="5"/>
      <c r="QX30" s="5"/>
      <c r="QY30" s="5"/>
      <c r="QZ30" s="5"/>
      <c r="RA30" s="5"/>
      <c r="RB30" s="5"/>
      <c r="RC30" s="5"/>
      <c r="RD30" s="5"/>
      <c r="RE30" s="5"/>
      <c r="RF30" s="5"/>
      <c r="RG30" s="5"/>
      <c r="RH30" s="5"/>
      <c r="RI30" s="5"/>
      <c r="RJ30" s="5"/>
      <c r="RK30" s="5"/>
      <c r="RL30" s="5"/>
      <c r="RM30" s="5"/>
      <c r="RN30" s="5"/>
      <c r="RO30" s="5"/>
      <c r="RP30" s="5"/>
      <c r="RQ30" s="5"/>
      <c r="RR30" s="5"/>
      <c r="RS30" s="5"/>
      <c r="RT30" s="5"/>
      <c r="RU30" s="5"/>
      <c r="RV30" s="5"/>
      <c r="RW30" s="5"/>
      <c r="RX30" s="5"/>
      <c r="RY30" s="5"/>
      <c r="RZ30" s="5"/>
      <c r="SA30" s="5"/>
      <c r="SB30" s="5"/>
      <c r="SC30" s="5"/>
      <c r="SD30" s="5"/>
      <c r="SE30" s="5"/>
      <c r="SF30" s="5"/>
      <c r="SG30" s="5"/>
      <c r="SH30" s="5"/>
      <c r="SI30" s="5"/>
      <c r="SJ30" s="5"/>
      <c r="SK30" s="5"/>
      <c r="SL30" s="5"/>
      <c r="SM30" s="5"/>
      <c r="SN30" s="5"/>
      <c r="SO30" s="5"/>
      <c r="SP30" s="5"/>
      <c r="SQ30" s="5"/>
      <c r="SR30" s="5"/>
      <c r="SS30" s="5"/>
      <c r="ST30" s="5"/>
      <c r="SU30" s="5"/>
      <c r="SV30" s="5"/>
      <c r="SW30" s="5"/>
      <c r="SX30" s="5"/>
      <c r="SY30" s="5"/>
      <c r="SZ30" s="5"/>
      <c r="TA30" s="5"/>
      <c r="TB30" s="5"/>
      <c r="TC30" s="5"/>
      <c r="TD30" s="5"/>
      <c r="TE30" s="5"/>
      <c r="TF30" s="5"/>
      <c r="TG30" s="5"/>
      <c r="TH30" s="5"/>
      <c r="TI30" s="5"/>
      <c r="TJ30" s="5"/>
      <c r="TK30" s="5"/>
      <c r="TL30" s="5"/>
      <c r="TM30" s="5"/>
      <c r="TN30" s="5"/>
      <c r="TO30" s="5"/>
      <c r="TP30" s="5"/>
      <c r="TQ30" s="5"/>
      <c r="TR30" s="5"/>
      <c r="TS30" s="5"/>
      <c r="TT30" s="5"/>
      <c r="TU30" s="5"/>
      <c r="TV30" s="5"/>
      <c r="TW30" s="5"/>
      <c r="TX30" s="5"/>
      <c r="TY30" s="5"/>
      <c r="TZ30" s="5"/>
      <c r="UA30" s="5"/>
      <c r="UB30" s="5"/>
      <c r="UC30" s="5"/>
      <c r="UD30" s="5"/>
      <c r="UE30" s="5"/>
      <c r="UF30" s="5"/>
      <c r="UG30" s="5"/>
      <c r="UH30" s="5"/>
      <c r="UI30" s="5"/>
      <c r="UJ30" s="5"/>
      <c r="UK30" s="5"/>
      <c r="UL30" s="5"/>
      <c r="UM30" s="5"/>
      <c r="UN30" s="5"/>
      <c r="UO30" s="5"/>
      <c r="UP30" s="5"/>
      <c r="UQ30" s="5"/>
      <c r="UR30" s="5"/>
      <c r="US30" s="5"/>
      <c r="UT30" s="5"/>
      <c r="UU30" s="5"/>
      <c r="UV30" s="5"/>
      <c r="UW30" s="5"/>
      <c r="UX30" s="5"/>
      <c r="UY30" s="5"/>
      <c r="UZ30" s="5"/>
      <c r="VA30" s="5"/>
      <c r="VB30" s="5"/>
      <c r="VC30" s="5"/>
      <c r="VD30" s="5"/>
      <c r="VE30" s="5"/>
      <c r="VF30" s="5"/>
      <c r="VG30" s="5"/>
      <c r="VH30" s="5"/>
      <c r="VI30" s="5"/>
      <c r="VJ30" s="5"/>
      <c r="VK30" s="5"/>
      <c r="VL30" s="5"/>
      <c r="VM30" s="5"/>
      <c r="VN30" s="5"/>
      <c r="VO30" s="5"/>
      <c r="VP30" s="5"/>
      <c r="VQ30" s="5"/>
      <c r="VR30" s="5"/>
      <c r="VS30" s="5"/>
      <c r="VT30" s="5"/>
      <c r="VU30" s="5"/>
      <c r="VV30" s="5"/>
      <c r="VW30" s="5"/>
      <c r="VX30" s="5"/>
      <c r="VY30" s="5"/>
      <c r="VZ30" s="5"/>
      <c r="WA30" s="5"/>
      <c r="WB30" s="5"/>
      <c r="WC30" s="5"/>
      <c r="WD30" s="5"/>
      <c r="WE30" s="5"/>
      <c r="WF30" s="5"/>
      <c r="WG30" s="5"/>
      <c r="WH30" s="5"/>
      <c r="WI30" s="5"/>
      <c r="WJ30" s="5"/>
      <c r="WK30" s="5"/>
      <c r="WL30" s="5"/>
      <c r="WM30" s="5"/>
      <c r="WN30" s="5"/>
      <c r="WO30" s="5"/>
      <c r="WP30" s="5"/>
      <c r="WQ30" s="5"/>
      <c r="WR30" s="5"/>
      <c r="WS30" s="5"/>
      <c r="WT30" s="5"/>
      <c r="WU30" s="5"/>
      <c r="WV30" s="5"/>
      <c r="WW30" s="5"/>
      <c r="WX30" s="5"/>
      <c r="WY30" s="5"/>
      <c r="WZ30" s="5"/>
      <c r="XA30" s="5"/>
      <c r="XB30" s="5"/>
      <c r="XC30" s="5"/>
      <c r="XD30" s="5"/>
      <c r="XE30" s="5"/>
      <c r="XF30" s="5"/>
      <c r="XG30" s="5"/>
      <c r="XH30" s="5"/>
      <c r="XI30" s="5"/>
      <c r="XJ30" s="5"/>
      <c r="XK30" s="5"/>
      <c r="XL30" s="5"/>
      <c r="XM30" s="5"/>
      <c r="XN30" s="5"/>
      <c r="XO30" s="5"/>
      <c r="XP30" s="5"/>
      <c r="XQ30" s="5"/>
      <c r="XR30" s="5"/>
      <c r="XS30" s="5"/>
      <c r="XT30" s="5"/>
      <c r="XU30" s="5"/>
      <c r="XV30" s="5"/>
      <c r="XW30" s="5"/>
      <c r="XX30" s="5"/>
      <c r="XY30" s="5"/>
      <c r="XZ30" s="5"/>
      <c r="YA30" s="5"/>
      <c r="YB30" s="5"/>
      <c r="YC30" s="5"/>
      <c r="YD30" s="5"/>
      <c r="YE30" s="5"/>
      <c r="YF30" s="5"/>
      <c r="YG30" s="5"/>
      <c r="YH30" s="5"/>
      <c r="YI30" s="5"/>
      <c r="YJ30" s="5"/>
      <c r="YK30" s="5"/>
      <c r="YL30" s="5"/>
      <c r="YM30" s="5"/>
      <c r="YN30" s="5"/>
      <c r="YO30" s="5"/>
      <c r="YP30" s="5"/>
      <c r="YQ30" s="5"/>
      <c r="YR30" s="5"/>
      <c r="YS30" s="5"/>
      <c r="YT30" s="5"/>
      <c r="YU30" s="5"/>
      <c r="YV30" s="5"/>
      <c r="YW30" s="5"/>
      <c r="YX30" s="5"/>
      <c r="YY30" s="5"/>
      <c r="YZ30" s="5"/>
      <c r="ZA30" s="5"/>
      <c r="ZB30" s="5"/>
      <c r="ZC30" s="5"/>
      <c r="ZD30" s="5"/>
      <c r="ZE30" s="5"/>
      <c r="ZF30" s="5"/>
      <c r="ZG30" s="5"/>
      <c r="ZH30" s="5"/>
      <c r="ZI30" s="5"/>
      <c r="ZJ30" s="5"/>
      <c r="ZK30" s="5"/>
      <c r="ZL30" s="5"/>
      <c r="ZM30" s="5"/>
      <c r="ZN30" s="5"/>
      <c r="ZO30" s="5"/>
      <c r="ZP30" s="5"/>
      <c r="ZQ30" s="5"/>
      <c r="ZR30" s="5"/>
      <c r="ZS30" s="5"/>
      <c r="ZT30" s="5"/>
      <c r="ZU30" s="5"/>
      <c r="ZV30" s="5"/>
      <c r="ZW30" s="5"/>
      <c r="ZX30" s="5"/>
      <c r="ZY30" s="5"/>
      <c r="ZZ30" s="5"/>
      <c r="AAA30" s="5"/>
      <c r="AAB30" s="5"/>
      <c r="AAC30" s="5"/>
      <c r="AAD30" s="5"/>
      <c r="AAE30" s="5"/>
      <c r="AAF30" s="5"/>
      <c r="AAG30" s="5"/>
      <c r="AAH30" s="5"/>
      <c r="AAI30" s="5"/>
      <c r="AAJ30" s="5"/>
      <c r="AAK30" s="5"/>
      <c r="AAL30" s="5"/>
      <c r="AAM30" s="5"/>
      <c r="AAN30" s="5"/>
      <c r="AAO30" s="5"/>
      <c r="AAP30" s="5"/>
      <c r="AAQ30" s="5"/>
      <c r="AAR30" s="5"/>
      <c r="AAS30" s="5"/>
      <c r="AAT30" s="5"/>
      <c r="AAU30" s="5"/>
      <c r="AAV30" s="5"/>
      <c r="AAW30" s="5"/>
      <c r="AAX30" s="5"/>
      <c r="AAY30" s="5"/>
      <c r="AAZ30" s="5"/>
      <c r="ABA30" s="5"/>
      <c r="ABB30" s="5"/>
      <c r="ABC30" s="5"/>
      <c r="ABD30" s="5"/>
      <c r="ABE30" s="5"/>
      <c r="ABF30" s="5"/>
      <c r="ABG30" s="5"/>
      <c r="ABH30" s="5"/>
      <c r="ABI30" s="5"/>
      <c r="ABJ30" s="5"/>
      <c r="ABK30" s="5"/>
      <c r="ABL30" s="5"/>
      <c r="ABM30" s="5"/>
      <c r="ABN30" s="5"/>
      <c r="ABO30" s="5"/>
      <c r="ABP30" s="5"/>
      <c r="ABQ30" s="5"/>
      <c r="ABR30" s="5"/>
      <c r="ABS30" s="5"/>
      <c r="ABT30" s="5"/>
      <c r="ABU30" s="5"/>
      <c r="ABV30" s="5"/>
      <c r="ABW30" s="5"/>
      <c r="ABX30" s="5"/>
      <c r="ABY30" s="5"/>
      <c r="ABZ30" s="5"/>
      <c r="ACA30" s="5"/>
      <c r="ACB30" s="5"/>
      <c r="ACC30" s="5"/>
      <c r="ACD30" s="5"/>
      <c r="ACE30" s="5"/>
      <c r="ACF30" s="5"/>
      <c r="ACG30" s="5"/>
      <c r="ACH30" s="5"/>
      <c r="ACI30" s="5"/>
      <c r="ACJ30" s="5"/>
      <c r="ACK30" s="5"/>
      <c r="ACL30" s="5"/>
      <c r="ACM30" s="5"/>
      <c r="ACN30" s="5"/>
      <c r="ACO30" s="5"/>
      <c r="ACP30" s="5"/>
      <c r="ACQ30" s="5"/>
      <c r="ACR30" s="5"/>
      <c r="ACS30" s="5"/>
      <c r="ACT30" s="5"/>
      <c r="ACU30" s="5"/>
      <c r="ACV30" s="5"/>
      <c r="ACW30" s="5"/>
      <c r="ACX30" s="5"/>
      <c r="ACY30" s="5"/>
      <c r="ACZ30" s="5"/>
      <c r="ADA30" s="5"/>
      <c r="ADB30" s="5"/>
      <c r="ADC30" s="5"/>
      <c r="ADD30" s="5"/>
      <c r="ADE30" s="5"/>
      <c r="ADF30" s="5"/>
      <c r="ADG30" s="5"/>
      <c r="ADH30" s="5"/>
      <c r="ADI30" s="5"/>
      <c r="ADJ30" s="5"/>
      <c r="ADK30" s="5"/>
      <c r="ADL30" s="5"/>
      <c r="ADM30" s="5"/>
      <c r="ADN30" s="5"/>
      <c r="ADO30" s="5"/>
      <c r="ADP30" s="5"/>
      <c r="ADQ30" s="5"/>
      <c r="ADR30" s="5"/>
      <c r="ADS30" s="5"/>
      <c r="ADT30" s="5"/>
      <c r="ADU30" s="5"/>
      <c r="ADV30" s="5"/>
      <c r="ADW30" s="5"/>
      <c r="ADX30" s="5"/>
      <c r="ADY30" s="5"/>
      <c r="ADZ30" s="5"/>
      <c r="AEA30" s="5"/>
      <c r="AEB30" s="5"/>
      <c r="AEC30" s="5"/>
      <c r="AED30" s="5"/>
      <c r="AEE30" s="5"/>
      <c r="AEF30" s="5"/>
      <c r="AEG30" s="5"/>
      <c r="AEH30" s="5"/>
      <c r="AEI30" s="5"/>
      <c r="AEJ30" s="5"/>
      <c r="AEK30" s="5"/>
      <c r="AEL30" s="5"/>
      <c r="AEM30" s="5"/>
      <c r="AEN30" s="5"/>
      <c r="AEO30" s="5"/>
      <c r="AEP30" s="5"/>
      <c r="AEQ30" s="5"/>
      <c r="AER30" s="5"/>
      <c r="AES30" s="5"/>
      <c r="AET30" s="5"/>
      <c r="AEU30" s="5"/>
      <c r="AEV30" s="5"/>
      <c r="AEW30" s="5"/>
      <c r="AEX30" s="5"/>
      <c r="AEY30" s="5"/>
      <c r="AEZ30" s="5"/>
      <c r="AFA30" s="5"/>
      <c r="AFB30" s="5"/>
      <c r="AFC30" s="5"/>
      <c r="AFD30" s="5"/>
      <c r="AFE30" s="5"/>
      <c r="AFF30" s="5"/>
      <c r="AFG30" s="5"/>
      <c r="AFH30" s="5"/>
      <c r="AFI30" s="5"/>
      <c r="AFJ30" s="5"/>
      <c r="AFK30" s="5"/>
      <c r="AFL30" s="5"/>
      <c r="AFM30" s="5"/>
      <c r="AFN30" s="5"/>
      <c r="AFO30" s="5"/>
      <c r="AFP30" s="5"/>
      <c r="AFQ30" s="5"/>
      <c r="AFR30" s="5"/>
      <c r="AFS30" s="5"/>
      <c r="AFT30" s="5"/>
      <c r="AFU30" s="5"/>
      <c r="AFV30" s="5"/>
      <c r="AFW30" s="5"/>
      <c r="AFX30" s="5"/>
      <c r="AFY30" s="5"/>
      <c r="AFZ30" s="5"/>
      <c r="AGA30" s="5"/>
      <c r="AGB30" s="5"/>
      <c r="AGC30" s="5"/>
      <c r="AGD30" s="5"/>
      <c r="AGE30" s="5"/>
      <c r="AGF30" s="5"/>
      <c r="AGG30" s="5"/>
      <c r="AGH30" s="5"/>
      <c r="AGI30" s="5"/>
      <c r="AGJ30" s="5"/>
      <c r="AGK30" s="5"/>
      <c r="AGL30" s="5"/>
      <c r="AGM30" s="5"/>
      <c r="AGN30" s="5"/>
      <c r="AGO30" s="5"/>
      <c r="AGP30" s="5"/>
      <c r="AGQ30" s="5"/>
      <c r="AGR30" s="5"/>
      <c r="AGS30" s="5"/>
      <c r="AGT30" s="5"/>
      <c r="AGU30" s="5"/>
      <c r="AGV30" s="5"/>
      <c r="AGW30" s="5"/>
      <c r="AGX30" s="5"/>
      <c r="AGY30" s="5"/>
      <c r="AGZ30" s="5"/>
      <c r="AHA30" s="5"/>
      <c r="AHB30" s="5"/>
      <c r="AHC30" s="5"/>
      <c r="AHD30" s="5"/>
      <c r="AHE30" s="5"/>
      <c r="AHF30" s="5"/>
      <c r="AHG30" s="5"/>
      <c r="AHH30" s="5"/>
      <c r="AHI30" s="5"/>
      <c r="AHJ30" s="5"/>
      <c r="AHK30" s="5"/>
      <c r="AHL30" s="5"/>
      <c r="AHM30" s="5"/>
      <c r="AHN30" s="5"/>
      <c r="AHO30" s="5"/>
      <c r="AHP30" s="5"/>
      <c r="AHQ30" s="5"/>
      <c r="AHR30" s="5"/>
      <c r="AHS30" s="5"/>
      <c r="AHT30" s="5"/>
      <c r="AHU30" s="5"/>
      <c r="AHV30" s="5"/>
      <c r="AHW30" s="5"/>
      <c r="AHX30" s="5"/>
      <c r="AHY30" s="5"/>
      <c r="AHZ30" s="5"/>
      <c r="AIA30" s="5"/>
      <c r="AIB30" s="5"/>
      <c r="AIC30" s="5"/>
      <c r="AID30" s="5"/>
      <c r="AIE30" s="5"/>
      <c r="AIF30" s="5"/>
      <c r="AIG30" s="5"/>
      <c r="AIH30" s="5"/>
      <c r="AII30" s="5"/>
      <c r="AIJ30" s="5"/>
      <c r="AIK30" s="5"/>
      <c r="AIL30" s="5"/>
      <c r="AIM30" s="5"/>
      <c r="AIN30" s="5"/>
      <c r="AIO30" s="5"/>
      <c r="AIP30" s="5"/>
      <c r="AIQ30" s="5"/>
      <c r="AIR30" s="5"/>
      <c r="AIS30" s="5"/>
      <c r="AIT30" s="5"/>
      <c r="AIU30" s="5"/>
      <c r="AIV30" s="5"/>
      <c r="AIW30" s="5"/>
      <c r="AIX30" s="5"/>
      <c r="AIY30" s="5"/>
      <c r="AIZ30" s="5"/>
      <c r="AJA30" s="5"/>
      <c r="AJB30" s="5"/>
      <c r="AJC30" s="5"/>
      <c r="AJD30" s="5"/>
      <c r="AJE30" s="5"/>
      <c r="AJF30" s="5"/>
      <c r="AJG30" s="5"/>
      <c r="AJH30" s="5"/>
      <c r="AJI30" s="5"/>
      <c r="AJJ30" s="5"/>
      <c r="AJK30" s="5"/>
      <c r="AJL30" s="5"/>
      <c r="AJM30" s="5"/>
      <c r="AJN30" s="5"/>
      <c r="AJO30" s="5"/>
      <c r="AJP30" s="5"/>
      <c r="AJQ30" s="5"/>
      <c r="AJR30" s="5"/>
      <c r="AJS30" s="5"/>
      <c r="AJT30" s="5"/>
      <c r="AJU30" s="5"/>
      <c r="AJV30" s="5"/>
      <c r="AJW30" s="5"/>
      <c r="AJX30" s="5"/>
      <c r="AJY30" s="5"/>
      <c r="AJZ30" s="5"/>
      <c r="AKA30" s="5"/>
      <c r="AKB30" s="5"/>
      <c r="AKC30" s="5"/>
      <c r="AKD30" s="5"/>
      <c r="AKE30" s="5"/>
      <c r="AKF30" s="5"/>
      <c r="AKG30" s="5"/>
      <c r="AKH30" s="5"/>
      <c r="AKI30" s="5"/>
      <c r="AKJ30" s="5"/>
      <c r="AKK30" s="5"/>
      <c r="AKL30" s="5"/>
      <c r="AKM30" s="5"/>
      <c r="AKN30" s="5"/>
      <c r="AKO30" s="5"/>
      <c r="AKP30" s="5"/>
      <c r="AKQ30" s="5"/>
      <c r="AKR30" s="5"/>
      <c r="AKS30" s="5"/>
      <c r="AKT30" s="5"/>
      <c r="AKU30" s="5"/>
      <c r="AKV30" s="5"/>
      <c r="AKW30" s="5"/>
      <c r="AKX30" s="5"/>
      <c r="AKY30" s="5"/>
      <c r="AKZ30" s="5"/>
      <c r="ALA30" s="5"/>
      <c r="ALB30" s="5"/>
      <c r="ALC30" s="5"/>
      <c r="ALD30" s="5"/>
      <c r="ALE30" s="5"/>
      <c r="ALF30" s="5"/>
      <c r="ALG30" s="5"/>
      <c r="ALH30" s="5"/>
      <c r="ALI30" s="5"/>
      <c r="ALJ30" s="5"/>
      <c r="ALK30" s="5"/>
      <c r="ALL30" s="5"/>
      <c r="ALM30" s="5"/>
      <c r="ALN30" s="5"/>
      <c r="ALO30" s="5"/>
      <c r="ALP30" s="5"/>
      <c r="ALQ30" s="5"/>
      <c r="ALR30" s="5"/>
      <c r="ALS30" s="5"/>
      <c r="ALT30" s="5"/>
      <c r="ALU30" s="5"/>
      <c r="ALV30" s="5"/>
      <c r="ALW30" s="5"/>
      <c r="ALX30" s="5"/>
      <c r="ALY30" s="5"/>
      <c r="ALZ30" s="5"/>
      <c r="AMA30" s="5"/>
      <c r="AMB30" s="5"/>
      <c r="AMC30" s="5"/>
      <c r="AMD30" s="5"/>
      <c r="AME30" s="5"/>
      <c r="AMF30" s="5"/>
      <c r="AMG30" s="5"/>
      <c r="AMH30" s="5"/>
      <c r="AMI30" s="5"/>
      <c r="AMJ30" s="5"/>
    </row>
    <row r="31" spans="1:1024" s="300" customFormat="1" ht="12.75" x14ac:dyDescent="0.2">
      <c r="A31" s="5"/>
      <c r="B31" s="5"/>
      <c r="C31" s="5"/>
      <c r="D31" s="5"/>
      <c r="E31" s="5"/>
      <c r="F31" s="5"/>
      <c r="G31" s="5"/>
      <c r="H31" s="5"/>
      <c r="I31" s="5"/>
      <c r="J31" s="296"/>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5"/>
      <c r="NI31" s="5"/>
      <c r="NJ31" s="5"/>
      <c r="NK31" s="5"/>
      <c r="NL31" s="5"/>
      <c r="NM31" s="5"/>
      <c r="NN31" s="5"/>
      <c r="NO31" s="5"/>
      <c r="NP31" s="5"/>
      <c r="NQ31" s="5"/>
      <c r="NR31" s="5"/>
      <c r="NS31" s="5"/>
      <c r="NT31" s="5"/>
      <c r="NU31" s="5"/>
      <c r="NV31" s="5"/>
      <c r="NW31" s="5"/>
      <c r="NX31" s="5"/>
      <c r="NY31" s="5"/>
      <c r="NZ31" s="5"/>
      <c r="OA31" s="5"/>
      <c r="OB31" s="5"/>
      <c r="OC31" s="5"/>
      <c r="OD31" s="5"/>
      <c r="OE31" s="5"/>
      <c r="OF31" s="5"/>
      <c r="OG31" s="5"/>
      <c r="OH31" s="5"/>
      <c r="OI31" s="5"/>
      <c r="OJ31" s="5"/>
      <c r="OK31" s="5"/>
      <c r="OL31" s="5"/>
      <c r="OM31" s="5"/>
      <c r="ON31" s="5"/>
      <c r="OO31" s="5"/>
      <c r="OP31" s="5"/>
      <c r="OQ31" s="5"/>
      <c r="OR31" s="5"/>
      <c r="OS31" s="5"/>
      <c r="OT31" s="5"/>
      <c r="OU31" s="5"/>
      <c r="OV31" s="5"/>
      <c r="OW31" s="5"/>
      <c r="OX31" s="5"/>
      <c r="OY31" s="5"/>
      <c r="OZ31" s="5"/>
      <c r="PA31" s="5"/>
      <c r="PB31" s="5"/>
      <c r="PC31" s="5"/>
      <c r="PD31" s="5"/>
      <c r="PE31" s="5"/>
      <c r="PF31" s="5"/>
      <c r="PG31" s="5"/>
      <c r="PH31" s="5"/>
      <c r="PI31" s="5"/>
      <c r="PJ31" s="5"/>
      <c r="PK31" s="5"/>
      <c r="PL31" s="5"/>
      <c r="PM31" s="5"/>
      <c r="PN31" s="5"/>
      <c r="PO31" s="5"/>
      <c r="PP31" s="5"/>
      <c r="PQ31" s="5"/>
      <c r="PR31" s="5"/>
      <c r="PS31" s="5"/>
      <c r="PT31" s="5"/>
      <c r="PU31" s="5"/>
      <c r="PV31" s="5"/>
      <c r="PW31" s="5"/>
      <c r="PX31" s="5"/>
      <c r="PY31" s="5"/>
      <c r="PZ31" s="5"/>
      <c r="QA31" s="5"/>
      <c r="QB31" s="5"/>
      <c r="QC31" s="5"/>
      <c r="QD31" s="5"/>
      <c r="QE31" s="5"/>
      <c r="QF31" s="5"/>
      <c r="QG31" s="5"/>
      <c r="QH31" s="5"/>
      <c r="QI31" s="5"/>
      <c r="QJ31" s="5"/>
      <c r="QK31" s="5"/>
      <c r="QL31" s="5"/>
      <c r="QM31" s="5"/>
      <c r="QN31" s="5"/>
      <c r="QO31" s="5"/>
      <c r="QP31" s="5"/>
      <c r="QQ31" s="5"/>
      <c r="QR31" s="5"/>
      <c r="QS31" s="5"/>
      <c r="QT31" s="5"/>
      <c r="QU31" s="5"/>
      <c r="QV31" s="5"/>
      <c r="QW31" s="5"/>
      <c r="QX31" s="5"/>
      <c r="QY31" s="5"/>
      <c r="QZ31" s="5"/>
      <c r="RA31" s="5"/>
      <c r="RB31" s="5"/>
      <c r="RC31" s="5"/>
      <c r="RD31" s="5"/>
      <c r="RE31" s="5"/>
      <c r="RF31" s="5"/>
      <c r="RG31" s="5"/>
      <c r="RH31" s="5"/>
      <c r="RI31" s="5"/>
      <c r="RJ31" s="5"/>
      <c r="RK31" s="5"/>
      <c r="RL31" s="5"/>
      <c r="RM31" s="5"/>
      <c r="RN31" s="5"/>
      <c r="RO31" s="5"/>
      <c r="RP31" s="5"/>
      <c r="RQ31" s="5"/>
      <c r="RR31" s="5"/>
      <c r="RS31" s="5"/>
      <c r="RT31" s="5"/>
      <c r="RU31" s="5"/>
      <c r="RV31" s="5"/>
      <c r="RW31" s="5"/>
      <c r="RX31" s="5"/>
      <c r="RY31" s="5"/>
      <c r="RZ31" s="5"/>
      <c r="SA31" s="5"/>
      <c r="SB31" s="5"/>
      <c r="SC31" s="5"/>
      <c r="SD31" s="5"/>
      <c r="SE31" s="5"/>
      <c r="SF31" s="5"/>
      <c r="SG31" s="5"/>
      <c r="SH31" s="5"/>
      <c r="SI31" s="5"/>
      <c r="SJ31" s="5"/>
      <c r="SK31" s="5"/>
      <c r="SL31" s="5"/>
      <c r="SM31" s="5"/>
      <c r="SN31" s="5"/>
      <c r="SO31" s="5"/>
      <c r="SP31" s="5"/>
      <c r="SQ31" s="5"/>
      <c r="SR31" s="5"/>
      <c r="SS31" s="5"/>
      <c r="ST31" s="5"/>
      <c r="SU31" s="5"/>
      <c r="SV31" s="5"/>
      <c r="SW31" s="5"/>
      <c r="SX31" s="5"/>
      <c r="SY31" s="5"/>
      <c r="SZ31" s="5"/>
      <c r="TA31" s="5"/>
      <c r="TB31" s="5"/>
      <c r="TC31" s="5"/>
      <c r="TD31" s="5"/>
      <c r="TE31" s="5"/>
      <c r="TF31" s="5"/>
      <c r="TG31" s="5"/>
      <c r="TH31" s="5"/>
      <c r="TI31" s="5"/>
      <c r="TJ31" s="5"/>
      <c r="TK31" s="5"/>
      <c r="TL31" s="5"/>
      <c r="TM31" s="5"/>
      <c r="TN31" s="5"/>
      <c r="TO31" s="5"/>
      <c r="TP31" s="5"/>
      <c r="TQ31" s="5"/>
      <c r="TR31" s="5"/>
      <c r="TS31" s="5"/>
      <c r="TT31" s="5"/>
      <c r="TU31" s="5"/>
      <c r="TV31" s="5"/>
      <c r="TW31" s="5"/>
      <c r="TX31" s="5"/>
      <c r="TY31" s="5"/>
      <c r="TZ31" s="5"/>
      <c r="UA31" s="5"/>
      <c r="UB31" s="5"/>
      <c r="UC31" s="5"/>
      <c r="UD31" s="5"/>
      <c r="UE31" s="5"/>
      <c r="UF31" s="5"/>
      <c r="UG31" s="5"/>
      <c r="UH31" s="5"/>
      <c r="UI31" s="5"/>
      <c r="UJ31" s="5"/>
      <c r="UK31" s="5"/>
      <c r="UL31" s="5"/>
      <c r="UM31" s="5"/>
      <c r="UN31" s="5"/>
      <c r="UO31" s="5"/>
      <c r="UP31" s="5"/>
      <c r="UQ31" s="5"/>
      <c r="UR31" s="5"/>
      <c r="US31" s="5"/>
      <c r="UT31" s="5"/>
      <c r="UU31" s="5"/>
      <c r="UV31" s="5"/>
      <c r="UW31" s="5"/>
      <c r="UX31" s="5"/>
      <c r="UY31" s="5"/>
      <c r="UZ31" s="5"/>
      <c r="VA31" s="5"/>
      <c r="VB31" s="5"/>
      <c r="VC31" s="5"/>
      <c r="VD31" s="5"/>
      <c r="VE31" s="5"/>
      <c r="VF31" s="5"/>
      <c r="VG31" s="5"/>
      <c r="VH31" s="5"/>
      <c r="VI31" s="5"/>
      <c r="VJ31" s="5"/>
      <c r="VK31" s="5"/>
      <c r="VL31" s="5"/>
      <c r="VM31" s="5"/>
      <c r="VN31" s="5"/>
      <c r="VO31" s="5"/>
      <c r="VP31" s="5"/>
      <c r="VQ31" s="5"/>
      <c r="VR31" s="5"/>
      <c r="VS31" s="5"/>
      <c r="VT31" s="5"/>
      <c r="VU31" s="5"/>
      <c r="VV31" s="5"/>
      <c r="VW31" s="5"/>
      <c r="VX31" s="5"/>
      <c r="VY31" s="5"/>
      <c r="VZ31" s="5"/>
      <c r="WA31" s="5"/>
      <c r="WB31" s="5"/>
      <c r="WC31" s="5"/>
      <c r="WD31" s="5"/>
      <c r="WE31" s="5"/>
      <c r="WF31" s="5"/>
      <c r="WG31" s="5"/>
      <c r="WH31" s="5"/>
      <c r="WI31" s="5"/>
      <c r="WJ31" s="5"/>
      <c r="WK31" s="5"/>
      <c r="WL31" s="5"/>
      <c r="WM31" s="5"/>
      <c r="WN31" s="5"/>
      <c r="WO31" s="5"/>
      <c r="WP31" s="5"/>
      <c r="WQ31" s="5"/>
      <c r="WR31" s="5"/>
      <c r="WS31" s="5"/>
      <c r="WT31" s="5"/>
      <c r="WU31" s="5"/>
      <c r="WV31" s="5"/>
      <c r="WW31" s="5"/>
      <c r="WX31" s="5"/>
      <c r="WY31" s="5"/>
      <c r="WZ31" s="5"/>
      <c r="XA31" s="5"/>
      <c r="XB31" s="5"/>
      <c r="XC31" s="5"/>
      <c r="XD31" s="5"/>
      <c r="XE31" s="5"/>
      <c r="XF31" s="5"/>
      <c r="XG31" s="5"/>
      <c r="XH31" s="5"/>
      <c r="XI31" s="5"/>
      <c r="XJ31" s="5"/>
      <c r="XK31" s="5"/>
      <c r="XL31" s="5"/>
      <c r="XM31" s="5"/>
      <c r="XN31" s="5"/>
      <c r="XO31" s="5"/>
      <c r="XP31" s="5"/>
      <c r="XQ31" s="5"/>
      <c r="XR31" s="5"/>
      <c r="XS31" s="5"/>
      <c r="XT31" s="5"/>
      <c r="XU31" s="5"/>
      <c r="XV31" s="5"/>
      <c r="XW31" s="5"/>
      <c r="XX31" s="5"/>
      <c r="XY31" s="5"/>
      <c r="XZ31" s="5"/>
      <c r="YA31" s="5"/>
      <c r="YB31" s="5"/>
      <c r="YC31" s="5"/>
      <c r="YD31" s="5"/>
      <c r="YE31" s="5"/>
      <c r="YF31" s="5"/>
      <c r="YG31" s="5"/>
      <c r="YH31" s="5"/>
      <c r="YI31" s="5"/>
      <c r="YJ31" s="5"/>
      <c r="YK31" s="5"/>
      <c r="YL31" s="5"/>
      <c r="YM31" s="5"/>
      <c r="YN31" s="5"/>
      <c r="YO31" s="5"/>
      <c r="YP31" s="5"/>
      <c r="YQ31" s="5"/>
      <c r="YR31" s="5"/>
      <c r="YS31" s="5"/>
      <c r="YT31" s="5"/>
      <c r="YU31" s="5"/>
      <c r="YV31" s="5"/>
      <c r="YW31" s="5"/>
      <c r="YX31" s="5"/>
      <c r="YY31" s="5"/>
      <c r="YZ31" s="5"/>
      <c r="ZA31" s="5"/>
      <c r="ZB31" s="5"/>
      <c r="ZC31" s="5"/>
      <c r="ZD31" s="5"/>
      <c r="ZE31" s="5"/>
      <c r="ZF31" s="5"/>
      <c r="ZG31" s="5"/>
      <c r="ZH31" s="5"/>
      <c r="ZI31" s="5"/>
      <c r="ZJ31" s="5"/>
      <c r="ZK31" s="5"/>
      <c r="ZL31" s="5"/>
      <c r="ZM31" s="5"/>
      <c r="ZN31" s="5"/>
      <c r="ZO31" s="5"/>
      <c r="ZP31" s="5"/>
      <c r="ZQ31" s="5"/>
      <c r="ZR31" s="5"/>
      <c r="ZS31" s="5"/>
      <c r="ZT31" s="5"/>
      <c r="ZU31" s="5"/>
      <c r="ZV31" s="5"/>
      <c r="ZW31" s="5"/>
      <c r="ZX31" s="5"/>
      <c r="ZY31" s="5"/>
      <c r="ZZ31" s="5"/>
      <c r="AAA31" s="5"/>
      <c r="AAB31" s="5"/>
      <c r="AAC31" s="5"/>
      <c r="AAD31" s="5"/>
      <c r="AAE31" s="5"/>
      <c r="AAF31" s="5"/>
      <c r="AAG31" s="5"/>
      <c r="AAH31" s="5"/>
      <c r="AAI31" s="5"/>
      <c r="AAJ31" s="5"/>
      <c r="AAK31" s="5"/>
      <c r="AAL31" s="5"/>
      <c r="AAM31" s="5"/>
      <c r="AAN31" s="5"/>
      <c r="AAO31" s="5"/>
      <c r="AAP31" s="5"/>
      <c r="AAQ31" s="5"/>
      <c r="AAR31" s="5"/>
      <c r="AAS31" s="5"/>
      <c r="AAT31" s="5"/>
      <c r="AAU31" s="5"/>
      <c r="AAV31" s="5"/>
      <c r="AAW31" s="5"/>
      <c r="AAX31" s="5"/>
      <c r="AAY31" s="5"/>
      <c r="AAZ31" s="5"/>
      <c r="ABA31" s="5"/>
      <c r="ABB31" s="5"/>
      <c r="ABC31" s="5"/>
      <c r="ABD31" s="5"/>
      <c r="ABE31" s="5"/>
      <c r="ABF31" s="5"/>
      <c r="ABG31" s="5"/>
      <c r="ABH31" s="5"/>
      <c r="ABI31" s="5"/>
      <c r="ABJ31" s="5"/>
      <c r="ABK31" s="5"/>
      <c r="ABL31" s="5"/>
      <c r="ABM31" s="5"/>
      <c r="ABN31" s="5"/>
      <c r="ABO31" s="5"/>
      <c r="ABP31" s="5"/>
      <c r="ABQ31" s="5"/>
      <c r="ABR31" s="5"/>
      <c r="ABS31" s="5"/>
      <c r="ABT31" s="5"/>
      <c r="ABU31" s="5"/>
      <c r="ABV31" s="5"/>
      <c r="ABW31" s="5"/>
      <c r="ABX31" s="5"/>
      <c r="ABY31" s="5"/>
      <c r="ABZ31" s="5"/>
      <c r="ACA31" s="5"/>
      <c r="ACB31" s="5"/>
      <c r="ACC31" s="5"/>
      <c r="ACD31" s="5"/>
      <c r="ACE31" s="5"/>
      <c r="ACF31" s="5"/>
      <c r="ACG31" s="5"/>
      <c r="ACH31" s="5"/>
      <c r="ACI31" s="5"/>
      <c r="ACJ31" s="5"/>
      <c r="ACK31" s="5"/>
      <c r="ACL31" s="5"/>
      <c r="ACM31" s="5"/>
      <c r="ACN31" s="5"/>
      <c r="ACO31" s="5"/>
      <c r="ACP31" s="5"/>
      <c r="ACQ31" s="5"/>
      <c r="ACR31" s="5"/>
      <c r="ACS31" s="5"/>
      <c r="ACT31" s="5"/>
      <c r="ACU31" s="5"/>
      <c r="ACV31" s="5"/>
      <c r="ACW31" s="5"/>
      <c r="ACX31" s="5"/>
      <c r="ACY31" s="5"/>
      <c r="ACZ31" s="5"/>
      <c r="ADA31" s="5"/>
      <c r="ADB31" s="5"/>
      <c r="ADC31" s="5"/>
      <c r="ADD31" s="5"/>
      <c r="ADE31" s="5"/>
      <c r="ADF31" s="5"/>
      <c r="ADG31" s="5"/>
      <c r="ADH31" s="5"/>
      <c r="ADI31" s="5"/>
      <c r="ADJ31" s="5"/>
      <c r="ADK31" s="5"/>
      <c r="ADL31" s="5"/>
      <c r="ADM31" s="5"/>
      <c r="ADN31" s="5"/>
      <c r="ADO31" s="5"/>
      <c r="ADP31" s="5"/>
      <c r="ADQ31" s="5"/>
      <c r="ADR31" s="5"/>
      <c r="ADS31" s="5"/>
      <c r="ADT31" s="5"/>
      <c r="ADU31" s="5"/>
      <c r="ADV31" s="5"/>
      <c r="ADW31" s="5"/>
      <c r="ADX31" s="5"/>
      <c r="ADY31" s="5"/>
      <c r="ADZ31" s="5"/>
      <c r="AEA31" s="5"/>
      <c r="AEB31" s="5"/>
      <c r="AEC31" s="5"/>
      <c r="AED31" s="5"/>
      <c r="AEE31" s="5"/>
      <c r="AEF31" s="5"/>
      <c r="AEG31" s="5"/>
      <c r="AEH31" s="5"/>
      <c r="AEI31" s="5"/>
      <c r="AEJ31" s="5"/>
      <c r="AEK31" s="5"/>
      <c r="AEL31" s="5"/>
      <c r="AEM31" s="5"/>
      <c r="AEN31" s="5"/>
      <c r="AEO31" s="5"/>
      <c r="AEP31" s="5"/>
      <c r="AEQ31" s="5"/>
      <c r="AER31" s="5"/>
      <c r="AES31" s="5"/>
      <c r="AET31" s="5"/>
      <c r="AEU31" s="5"/>
      <c r="AEV31" s="5"/>
      <c r="AEW31" s="5"/>
      <c r="AEX31" s="5"/>
      <c r="AEY31" s="5"/>
      <c r="AEZ31" s="5"/>
      <c r="AFA31" s="5"/>
      <c r="AFB31" s="5"/>
      <c r="AFC31" s="5"/>
      <c r="AFD31" s="5"/>
      <c r="AFE31" s="5"/>
      <c r="AFF31" s="5"/>
      <c r="AFG31" s="5"/>
      <c r="AFH31" s="5"/>
      <c r="AFI31" s="5"/>
      <c r="AFJ31" s="5"/>
      <c r="AFK31" s="5"/>
      <c r="AFL31" s="5"/>
      <c r="AFM31" s="5"/>
      <c r="AFN31" s="5"/>
      <c r="AFO31" s="5"/>
      <c r="AFP31" s="5"/>
      <c r="AFQ31" s="5"/>
      <c r="AFR31" s="5"/>
      <c r="AFS31" s="5"/>
      <c r="AFT31" s="5"/>
      <c r="AFU31" s="5"/>
      <c r="AFV31" s="5"/>
      <c r="AFW31" s="5"/>
      <c r="AFX31" s="5"/>
      <c r="AFY31" s="5"/>
      <c r="AFZ31" s="5"/>
      <c r="AGA31" s="5"/>
      <c r="AGB31" s="5"/>
      <c r="AGC31" s="5"/>
      <c r="AGD31" s="5"/>
      <c r="AGE31" s="5"/>
      <c r="AGF31" s="5"/>
      <c r="AGG31" s="5"/>
      <c r="AGH31" s="5"/>
      <c r="AGI31" s="5"/>
      <c r="AGJ31" s="5"/>
      <c r="AGK31" s="5"/>
      <c r="AGL31" s="5"/>
      <c r="AGM31" s="5"/>
      <c r="AGN31" s="5"/>
      <c r="AGO31" s="5"/>
      <c r="AGP31" s="5"/>
      <c r="AGQ31" s="5"/>
      <c r="AGR31" s="5"/>
      <c r="AGS31" s="5"/>
      <c r="AGT31" s="5"/>
      <c r="AGU31" s="5"/>
      <c r="AGV31" s="5"/>
      <c r="AGW31" s="5"/>
      <c r="AGX31" s="5"/>
      <c r="AGY31" s="5"/>
      <c r="AGZ31" s="5"/>
      <c r="AHA31" s="5"/>
      <c r="AHB31" s="5"/>
      <c r="AHC31" s="5"/>
      <c r="AHD31" s="5"/>
      <c r="AHE31" s="5"/>
      <c r="AHF31" s="5"/>
      <c r="AHG31" s="5"/>
      <c r="AHH31" s="5"/>
      <c r="AHI31" s="5"/>
      <c r="AHJ31" s="5"/>
      <c r="AHK31" s="5"/>
      <c r="AHL31" s="5"/>
      <c r="AHM31" s="5"/>
      <c r="AHN31" s="5"/>
      <c r="AHO31" s="5"/>
      <c r="AHP31" s="5"/>
      <c r="AHQ31" s="5"/>
      <c r="AHR31" s="5"/>
      <c r="AHS31" s="5"/>
      <c r="AHT31" s="5"/>
      <c r="AHU31" s="5"/>
      <c r="AHV31" s="5"/>
      <c r="AHW31" s="5"/>
      <c r="AHX31" s="5"/>
      <c r="AHY31" s="5"/>
      <c r="AHZ31" s="5"/>
      <c r="AIA31" s="5"/>
      <c r="AIB31" s="5"/>
      <c r="AIC31" s="5"/>
      <c r="AID31" s="5"/>
      <c r="AIE31" s="5"/>
      <c r="AIF31" s="5"/>
      <c r="AIG31" s="5"/>
      <c r="AIH31" s="5"/>
      <c r="AII31" s="5"/>
      <c r="AIJ31" s="5"/>
      <c r="AIK31" s="5"/>
      <c r="AIL31" s="5"/>
      <c r="AIM31" s="5"/>
      <c r="AIN31" s="5"/>
      <c r="AIO31" s="5"/>
      <c r="AIP31" s="5"/>
      <c r="AIQ31" s="5"/>
      <c r="AIR31" s="5"/>
      <c r="AIS31" s="5"/>
      <c r="AIT31" s="5"/>
      <c r="AIU31" s="5"/>
      <c r="AIV31" s="5"/>
      <c r="AIW31" s="5"/>
      <c r="AIX31" s="5"/>
      <c r="AIY31" s="5"/>
      <c r="AIZ31" s="5"/>
      <c r="AJA31" s="5"/>
      <c r="AJB31" s="5"/>
      <c r="AJC31" s="5"/>
      <c r="AJD31" s="5"/>
      <c r="AJE31" s="5"/>
      <c r="AJF31" s="5"/>
      <c r="AJG31" s="5"/>
      <c r="AJH31" s="5"/>
      <c r="AJI31" s="5"/>
      <c r="AJJ31" s="5"/>
      <c r="AJK31" s="5"/>
      <c r="AJL31" s="5"/>
      <c r="AJM31" s="5"/>
      <c r="AJN31" s="5"/>
      <c r="AJO31" s="5"/>
      <c r="AJP31" s="5"/>
      <c r="AJQ31" s="5"/>
      <c r="AJR31" s="5"/>
      <c r="AJS31" s="5"/>
      <c r="AJT31" s="5"/>
      <c r="AJU31" s="5"/>
      <c r="AJV31" s="5"/>
      <c r="AJW31" s="5"/>
      <c r="AJX31" s="5"/>
      <c r="AJY31" s="5"/>
      <c r="AJZ31" s="5"/>
      <c r="AKA31" s="5"/>
      <c r="AKB31" s="5"/>
      <c r="AKC31" s="5"/>
      <c r="AKD31" s="5"/>
      <c r="AKE31" s="5"/>
      <c r="AKF31" s="5"/>
      <c r="AKG31" s="5"/>
      <c r="AKH31" s="5"/>
      <c r="AKI31" s="5"/>
      <c r="AKJ31" s="5"/>
      <c r="AKK31" s="5"/>
      <c r="AKL31" s="5"/>
      <c r="AKM31" s="5"/>
      <c r="AKN31" s="5"/>
      <c r="AKO31" s="5"/>
      <c r="AKP31" s="5"/>
      <c r="AKQ31" s="5"/>
      <c r="AKR31" s="5"/>
      <c r="AKS31" s="5"/>
      <c r="AKT31" s="5"/>
      <c r="AKU31" s="5"/>
      <c r="AKV31" s="5"/>
      <c r="AKW31" s="5"/>
      <c r="AKX31" s="5"/>
      <c r="AKY31" s="5"/>
      <c r="AKZ31" s="5"/>
      <c r="ALA31" s="5"/>
      <c r="ALB31" s="5"/>
      <c r="ALC31" s="5"/>
      <c r="ALD31" s="5"/>
      <c r="ALE31" s="5"/>
      <c r="ALF31" s="5"/>
      <c r="ALG31" s="5"/>
      <c r="ALH31" s="5"/>
      <c r="ALI31" s="5"/>
      <c r="ALJ31" s="5"/>
      <c r="ALK31" s="5"/>
      <c r="ALL31" s="5"/>
      <c r="ALM31" s="5"/>
      <c r="ALN31" s="5"/>
      <c r="ALO31" s="5"/>
      <c r="ALP31" s="5"/>
      <c r="ALQ31" s="5"/>
      <c r="ALR31" s="5"/>
      <c r="ALS31" s="5"/>
      <c r="ALT31" s="5"/>
      <c r="ALU31" s="5"/>
      <c r="ALV31" s="5"/>
      <c r="ALW31" s="5"/>
      <c r="ALX31" s="5"/>
      <c r="ALY31" s="5"/>
      <c r="ALZ31" s="5"/>
      <c r="AMA31" s="5"/>
      <c r="AMB31" s="5"/>
      <c r="AMC31" s="5"/>
      <c r="AMD31" s="5"/>
      <c r="AME31" s="5"/>
      <c r="AMF31" s="5"/>
      <c r="AMG31" s="5"/>
      <c r="AMH31" s="5"/>
      <c r="AMI31" s="5"/>
      <c r="AMJ31" s="5"/>
    </row>
    <row r="32" spans="1:1024" s="300" customFormat="1" ht="12.75" x14ac:dyDescent="0.2">
      <c r="A32" s="5"/>
      <c r="B32" s="5"/>
      <c r="C32" s="5"/>
      <c r="D32" s="5"/>
      <c r="E32" s="5"/>
      <c r="F32" s="5"/>
      <c r="G32" s="5"/>
      <c r="H32" s="5"/>
      <c r="I32" s="5"/>
      <c r="J32" s="296"/>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c r="IQ32" s="5"/>
      <c r="IR32" s="5"/>
      <c r="IS32" s="5"/>
      <c r="IT32" s="5"/>
      <c r="IU32" s="5"/>
      <c r="IV32" s="5"/>
      <c r="IW32" s="5"/>
      <c r="IX32" s="5"/>
      <c r="IY32" s="5"/>
      <c r="IZ32" s="5"/>
      <c r="JA32" s="5"/>
      <c r="JB32" s="5"/>
      <c r="JC32" s="5"/>
      <c r="JD32" s="5"/>
      <c r="JE32" s="5"/>
      <c r="JF32" s="5"/>
      <c r="JG32" s="5"/>
      <c r="JH32" s="5"/>
      <c r="JI32" s="5"/>
      <c r="JJ32" s="5"/>
      <c r="JK32" s="5"/>
      <c r="JL32" s="5"/>
      <c r="JM32" s="5"/>
      <c r="JN32" s="5"/>
      <c r="JO32" s="5"/>
      <c r="JP32" s="5"/>
      <c r="JQ32" s="5"/>
      <c r="JR32" s="5"/>
      <c r="JS32" s="5"/>
      <c r="JT32" s="5"/>
      <c r="JU32" s="5"/>
      <c r="JV32" s="5"/>
      <c r="JW32" s="5"/>
      <c r="JX32" s="5"/>
      <c r="JY32" s="5"/>
      <c r="JZ32" s="5"/>
      <c r="KA32" s="5"/>
      <c r="KB32" s="5"/>
      <c r="KC32" s="5"/>
      <c r="KD32" s="5"/>
      <c r="KE32" s="5"/>
      <c r="KF32" s="5"/>
      <c r="KG32" s="5"/>
      <c r="KH32" s="5"/>
      <c r="KI32" s="5"/>
      <c r="KJ32" s="5"/>
      <c r="KK32" s="5"/>
      <c r="KL32" s="5"/>
      <c r="KM32" s="5"/>
      <c r="KN32" s="5"/>
      <c r="KO32" s="5"/>
      <c r="KP32" s="5"/>
      <c r="KQ32" s="5"/>
      <c r="KR32" s="5"/>
      <c r="KS32" s="5"/>
      <c r="KT32" s="5"/>
      <c r="KU32" s="5"/>
      <c r="KV32" s="5"/>
      <c r="KW32" s="5"/>
      <c r="KX32" s="5"/>
      <c r="KY32" s="5"/>
      <c r="KZ32" s="5"/>
      <c r="LA32" s="5"/>
      <c r="LB32" s="5"/>
      <c r="LC32" s="5"/>
      <c r="LD32" s="5"/>
      <c r="LE32" s="5"/>
      <c r="LF32" s="5"/>
      <c r="LG32" s="5"/>
      <c r="LH32" s="5"/>
      <c r="LI32" s="5"/>
      <c r="LJ32" s="5"/>
      <c r="LK32" s="5"/>
      <c r="LL32" s="5"/>
      <c r="LM32" s="5"/>
      <c r="LN32" s="5"/>
      <c r="LO32" s="5"/>
      <c r="LP32" s="5"/>
      <c r="LQ32" s="5"/>
      <c r="LR32" s="5"/>
      <c r="LS32" s="5"/>
      <c r="LT32" s="5"/>
      <c r="LU32" s="5"/>
      <c r="LV32" s="5"/>
      <c r="LW32" s="5"/>
      <c r="LX32" s="5"/>
      <c r="LY32" s="5"/>
      <c r="LZ32" s="5"/>
      <c r="MA32" s="5"/>
      <c r="MB32" s="5"/>
      <c r="MC32" s="5"/>
      <c r="MD32" s="5"/>
      <c r="ME32" s="5"/>
      <c r="MF32" s="5"/>
      <c r="MG32" s="5"/>
      <c r="MH32" s="5"/>
      <c r="MI32" s="5"/>
      <c r="MJ32" s="5"/>
      <c r="MK32" s="5"/>
      <c r="ML32" s="5"/>
      <c r="MM32" s="5"/>
      <c r="MN32" s="5"/>
      <c r="MO32" s="5"/>
      <c r="MP32" s="5"/>
      <c r="MQ32" s="5"/>
      <c r="MR32" s="5"/>
      <c r="MS32" s="5"/>
      <c r="MT32" s="5"/>
      <c r="MU32" s="5"/>
      <c r="MV32" s="5"/>
      <c r="MW32" s="5"/>
      <c r="MX32" s="5"/>
      <c r="MY32" s="5"/>
      <c r="MZ32" s="5"/>
      <c r="NA32" s="5"/>
      <c r="NB32" s="5"/>
      <c r="NC32" s="5"/>
      <c r="ND32" s="5"/>
      <c r="NE32" s="5"/>
      <c r="NF32" s="5"/>
      <c r="NG32" s="5"/>
      <c r="NH32" s="5"/>
      <c r="NI32" s="5"/>
      <c r="NJ32" s="5"/>
      <c r="NK32" s="5"/>
      <c r="NL32" s="5"/>
      <c r="NM32" s="5"/>
      <c r="NN32" s="5"/>
      <c r="NO32" s="5"/>
      <c r="NP32" s="5"/>
      <c r="NQ32" s="5"/>
      <c r="NR32" s="5"/>
      <c r="NS32" s="5"/>
      <c r="NT32" s="5"/>
      <c r="NU32" s="5"/>
      <c r="NV32" s="5"/>
      <c r="NW32" s="5"/>
      <c r="NX32" s="5"/>
      <c r="NY32" s="5"/>
      <c r="NZ32" s="5"/>
      <c r="OA32" s="5"/>
      <c r="OB32" s="5"/>
      <c r="OC32" s="5"/>
      <c r="OD32" s="5"/>
      <c r="OE32" s="5"/>
      <c r="OF32" s="5"/>
      <c r="OG32" s="5"/>
      <c r="OH32" s="5"/>
      <c r="OI32" s="5"/>
      <c r="OJ32" s="5"/>
      <c r="OK32" s="5"/>
      <c r="OL32" s="5"/>
      <c r="OM32" s="5"/>
      <c r="ON32" s="5"/>
      <c r="OO32" s="5"/>
      <c r="OP32" s="5"/>
      <c r="OQ32" s="5"/>
      <c r="OR32" s="5"/>
      <c r="OS32" s="5"/>
      <c r="OT32" s="5"/>
      <c r="OU32" s="5"/>
      <c r="OV32" s="5"/>
      <c r="OW32" s="5"/>
      <c r="OX32" s="5"/>
      <c r="OY32" s="5"/>
      <c r="OZ32" s="5"/>
      <c r="PA32" s="5"/>
      <c r="PB32" s="5"/>
      <c r="PC32" s="5"/>
      <c r="PD32" s="5"/>
      <c r="PE32" s="5"/>
      <c r="PF32" s="5"/>
      <c r="PG32" s="5"/>
      <c r="PH32" s="5"/>
      <c r="PI32" s="5"/>
      <c r="PJ32" s="5"/>
      <c r="PK32" s="5"/>
      <c r="PL32" s="5"/>
      <c r="PM32" s="5"/>
      <c r="PN32" s="5"/>
      <c r="PO32" s="5"/>
      <c r="PP32" s="5"/>
      <c r="PQ32" s="5"/>
      <c r="PR32" s="5"/>
      <c r="PS32" s="5"/>
      <c r="PT32" s="5"/>
      <c r="PU32" s="5"/>
      <c r="PV32" s="5"/>
      <c r="PW32" s="5"/>
      <c r="PX32" s="5"/>
      <c r="PY32" s="5"/>
      <c r="PZ32" s="5"/>
      <c r="QA32" s="5"/>
      <c r="QB32" s="5"/>
      <c r="QC32" s="5"/>
      <c r="QD32" s="5"/>
      <c r="QE32" s="5"/>
      <c r="QF32" s="5"/>
      <c r="QG32" s="5"/>
      <c r="QH32" s="5"/>
      <c r="QI32" s="5"/>
      <c r="QJ32" s="5"/>
      <c r="QK32" s="5"/>
      <c r="QL32" s="5"/>
      <c r="QM32" s="5"/>
      <c r="QN32" s="5"/>
      <c r="QO32" s="5"/>
      <c r="QP32" s="5"/>
      <c r="QQ32" s="5"/>
      <c r="QR32" s="5"/>
      <c r="QS32" s="5"/>
      <c r="QT32" s="5"/>
      <c r="QU32" s="5"/>
      <c r="QV32" s="5"/>
      <c r="QW32" s="5"/>
      <c r="QX32" s="5"/>
      <c r="QY32" s="5"/>
      <c r="QZ32" s="5"/>
      <c r="RA32" s="5"/>
      <c r="RB32" s="5"/>
      <c r="RC32" s="5"/>
      <c r="RD32" s="5"/>
      <c r="RE32" s="5"/>
      <c r="RF32" s="5"/>
      <c r="RG32" s="5"/>
      <c r="RH32" s="5"/>
      <c r="RI32" s="5"/>
      <c r="RJ32" s="5"/>
      <c r="RK32" s="5"/>
      <c r="RL32" s="5"/>
      <c r="RM32" s="5"/>
      <c r="RN32" s="5"/>
      <c r="RO32" s="5"/>
      <c r="RP32" s="5"/>
      <c r="RQ32" s="5"/>
      <c r="RR32" s="5"/>
      <c r="RS32" s="5"/>
      <c r="RT32" s="5"/>
      <c r="RU32" s="5"/>
      <c r="RV32" s="5"/>
      <c r="RW32" s="5"/>
      <c r="RX32" s="5"/>
      <c r="RY32" s="5"/>
      <c r="RZ32" s="5"/>
      <c r="SA32" s="5"/>
      <c r="SB32" s="5"/>
      <c r="SC32" s="5"/>
      <c r="SD32" s="5"/>
      <c r="SE32" s="5"/>
      <c r="SF32" s="5"/>
      <c r="SG32" s="5"/>
      <c r="SH32" s="5"/>
      <c r="SI32" s="5"/>
      <c r="SJ32" s="5"/>
      <c r="SK32" s="5"/>
      <c r="SL32" s="5"/>
      <c r="SM32" s="5"/>
      <c r="SN32" s="5"/>
      <c r="SO32" s="5"/>
      <c r="SP32" s="5"/>
      <c r="SQ32" s="5"/>
      <c r="SR32" s="5"/>
      <c r="SS32" s="5"/>
      <c r="ST32" s="5"/>
      <c r="SU32" s="5"/>
      <c r="SV32" s="5"/>
      <c r="SW32" s="5"/>
      <c r="SX32" s="5"/>
      <c r="SY32" s="5"/>
      <c r="SZ32" s="5"/>
      <c r="TA32" s="5"/>
      <c r="TB32" s="5"/>
      <c r="TC32" s="5"/>
      <c r="TD32" s="5"/>
      <c r="TE32" s="5"/>
      <c r="TF32" s="5"/>
      <c r="TG32" s="5"/>
      <c r="TH32" s="5"/>
      <c r="TI32" s="5"/>
      <c r="TJ32" s="5"/>
      <c r="TK32" s="5"/>
      <c r="TL32" s="5"/>
      <c r="TM32" s="5"/>
      <c r="TN32" s="5"/>
      <c r="TO32" s="5"/>
      <c r="TP32" s="5"/>
      <c r="TQ32" s="5"/>
      <c r="TR32" s="5"/>
      <c r="TS32" s="5"/>
      <c r="TT32" s="5"/>
      <c r="TU32" s="5"/>
      <c r="TV32" s="5"/>
      <c r="TW32" s="5"/>
      <c r="TX32" s="5"/>
      <c r="TY32" s="5"/>
      <c r="TZ32" s="5"/>
      <c r="UA32" s="5"/>
      <c r="UB32" s="5"/>
      <c r="UC32" s="5"/>
      <c r="UD32" s="5"/>
      <c r="UE32" s="5"/>
      <c r="UF32" s="5"/>
      <c r="UG32" s="5"/>
      <c r="UH32" s="5"/>
      <c r="UI32" s="5"/>
      <c r="UJ32" s="5"/>
      <c r="UK32" s="5"/>
      <c r="UL32" s="5"/>
      <c r="UM32" s="5"/>
      <c r="UN32" s="5"/>
      <c r="UO32" s="5"/>
      <c r="UP32" s="5"/>
      <c r="UQ32" s="5"/>
      <c r="UR32" s="5"/>
      <c r="US32" s="5"/>
      <c r="UT32" s="5"/>
      <c r="UU32" s="5"/>
      <c r="UV32" s="5"/>
      <c r="UW32" s="5"/>
      <c r="UX32" s="5"/>
      <c r="UY32" s="5"/>
      <c r="UZ32" s="5"/>
      <c r="VA32" s="5"/>
      <c r="VB32" s="5"/>
      <c r="VC32" s="5"/>
      <c r="VD32" s="5"/>
      <c r="VE32" s="5"/>
      <c r="VF32" s="5"/>
      <c r="VG32" s="5"/>
      <c r="VH32" s="5"/>
      <c r="VI32" s="5"/>
      <c r="VJ32" s="5"/>
      <c r="VK32" s="5"/>
      <c r="VL32" s="5"/>
      <c r="VM32" s="5"/>
      <c r="VN32" s="5"/>
      <c r="VO32" s="5"/>
      <c r="VP32" s="5"/>
      <c r="VQ32" s="5"/>
      <c r="VR32" s="5"/>
      <c r="VS32" s="5"/>
      <c r="VT32" s="5"/>
      <c r="VU32" s="5"/>
      <c r="VV32" s="5"/>
      <c r="VW32" s="5"/>
      <c r="VX32" s="5"/>
      <c r="VY32" s="5"/>
      <c r="VZ32" s="5"/>
      <c r="WA32" s="5"/>
      <c r="WB32" s="5"/>
      <c r="WC32" s="5"/>
      <c r="WD32" s="5"/>
      <c r="WE32" s="5"/>
      <c r="WF32" s="5"/>
      <c r="WG32" s="5"/>
      <c r="WH32" s="5"/>
      <c r="WI32" s="5"/>
      <c r="WJ32" s="5"/>
      <c r="WK32" s="5"/>
      <c r="WL32" s="5"/>
      <c r="WM32" s="5"/>
      <c r="WN32" s="5"/>
      <c r="WO32" s="5"/>
      <c r="WP32" s="5"/>
      <c r="WQ32" s="5"/>
      <c r="WR32" s="5"/>
      <c r="WS32" s="5"/>
      <c r="WT32" s="5"/>
      <c r="WU32" s="5"/>
      <c r="WV32" s="5"/>
      <c r="WW32" s="5"/>
      <c r="WX32" s="5"/>
      <c r="WY32" s="5"/>
      <c r="WZ32" s="5"/>
      <c r="XA32" s="5"/>
      <c r="XB32" s="5"/>
      <c r="XC32" s="5"/>
      <c r="XD32" s="5"/>
      <c r="XE32" s="5"/>
      <c r="XF32" s="5"/>
      <c r="XG32" s="5"/>
      <c r="XH32" s="5"/>
      <c r="XI32" s="5"/>
      <c r="XJ32" s="5"/>
      <c r="XK32" s="5"/>
      <c r="XL32" s="5"/>
      <c r="XM32" s="5"/>
      <c r="XN32" s="5"/>
      <c r="XO32" s="5"/>
      <c r="XP32" s="5"/>
      <c r="XQ32" s="5"/>
      <c r="XR32" s="5"/>
      <c r="XS32" s="5"/>
      <c r="XT32" s="5"/>
      <c r="XU32" s="5"/>
      <c r="XV32" s="5"/>
      <c r="XW32" s="5"/>
      <c r="XX32" s="5"/>
      <c r="XY32" s="5"/>
      <c r="XZ32" s="5"/>
      <c r="YA32" s="5"/>
      <c r="YB32" s="5"/>
      <c r="YC32" s="5"/>
      <c r="YD32" s="5"/>
      <c r="YE32" s="5"/>
      <c r="YF32" s="5"/>
      <c r="YG32" s="5"/>
      <c r="YH32" s="5"/>
      <c r="YI32" s="5"/>
      <c r="YJ32" s="5"/>
      <c r="YK32" s="5"/>
      <c r="YL32" s="5"/>
      <c r="YM32" s="5"/>
      <c r="YN32" s="5"/>
      <c r="YO32" s="5"/>
      <c r="YP32" s="5"/>
      <c r="YQ32" s="5"/>
      <c r="YR32" s="5"/>
      <c r="YS32" s="5"/>
      <c r="YT32" s="5"/>
      <c r="YU32" s="5"/>
      <c r="YV32" s="5"/>
      <c r="YW32" s="5"/>
      <c r="YX32" s="5"/>
      <c r="YY32" s="5"/>
      <c r="YZ32" s="5"/>
      <c r="ZA32" s="5"/>
      <c r="ZB32" s="5"/>
      <c r="ZC32" s="5"/>
      <c r="ZD32" s="5"/>
      <c r="ZE32" s="5"/>
      <c r="ZF32" s="5"/>
      <c r="ZG32" s="5"/>
      <c r="ZH32" s="5"/>
      <c r="ZI32" s="5"/>
      <c r="ZJ32" s="5"/>
      <c r="ZK32" s="5"/>
      <c r="ZL32" s="5"/>
      <c r="ZM32" s="5"/>
      <c r="ZN32" s="5"/>
      <c r="ZO32" s="5"/>
      <c r="ZP32" s="5"/>
      <c r="ZQ32" s="5"/>
      <c r="ZR32" s="5"/>
      <c r="ZS32" s="5"/>
      <c r="ZT32" s="5"/>
      <c r="ZU32" s="5"/>
      <c r="ZV32" s="5"/>
      <c r="ZW32" s="5"/>
      <c r="ZX32" s="5"/>
      <c r="ZY32" s="5"/>
      <c r="ZZ32" s="5"/>
      <c r="AAA32" s="5"/>
      <c r="AAB32" s="5"/>
      <c r="AAC32" s="5"/>
      <c r="AAD32" s="5"/>
      <c r="AAE32" s="5"/>
      <c r="AAF32" s="5"/>
      <c r="AAG32" s="5"/>
      <c r="AAH32" s="5"/>
      <c r="AAI32" s="5"/>
      <c r="AAJ32" s="5"/>
      <c r="AAK32" s="5"/>
      <c r="AAL32" s="5"/>
      <c r="AAM32" s="5"/>
      <c r="AAN32" s="5"/>
      <c r="AAO32" s="5"/>
      <c r="AAP32" s="5"/>
      <c r="AAQ32" s="5"/>
      <c r="AAR32" s="5"/>
      <c r="AAS32" s="5"/>
      <c r="AAT32" s="5"/>
      <c r="AAU32" s="5"/>
      <c r="AAV32" s="5"/>
      <c r="AAW32" s="5"/>
      <c r="AAX32" s="5"/>
      <c r="AAY32" s="5"/>
      <c r="AAZ32" s="5"/>
      <c r="ABA32" s="5"/>
      <c r="ABB32" s="5"/>
      <c r="ABC32" s="5"/>
      <c r="ABD32" s="5"/>
      <c r="ABE32" s="5"/>
      <c r="ABF32" s="5"/>
      <c r="ABG32" s="5"/>
      <c r="ABH32" s="5"/>
      <c r="ABI32" s="5"/>
      <c r="ABJ32" s="5"/>
      <c r="ABK32" s="5"/>
      <c r="ABL32" s="5"/>
      <c r="ABM32" s="5"/>
      <c r="ABN32" s="5"/>
      <c r="ABO32" s="5"/>
      <c r="ABP32" s="5"/>
      <c r="ABQ32" s="5"/>
      <c r="ABR32" s="5"/>
      <c r="ABS32" s="5"/>
      <c r="ABT32" s="5"/>
      <c r="ABU32" s="5"/>
      <c r="ABV32" s="5"/>
      <c r="ABW32" s="5"/>
      <c r="ABX32" s="5"/>
      <c r="ABY32" s="5"/>
      <c r="ABZ32" s="5"/>
      <c r="ACA32" s="5"/>
      <c r="ACB32" s="5"/>
      <c r="ACC32" s="5"/>
      <c r="ACD32" s="5"/>
      <c r="ACE32" s="5"/>
      <c r="ACF32" s="5"/>
      <c r="ACG32" s="5"/>
      <c r="ACH32" s="5"/>
      <c r="ACI32" s="5"/>
      <c r="ACJ32" s="5"/>
      <c r="ACK32" s="5"/>
      <c r="ACL32" s="5"/>
      <c r="ACM32" s="5"/>
      <c r="ACN32" s="5"/>
      <c r="ACO32" s="5"/>
      <c r="ACP32" s="5"/>
      <c r="ACQ32" s="5"/>
      <c r="ACR32" s="5"/>
      <c r="ACS32" s="5"/>
      <c r="ACT32" s="5"/>
      <c r="ACU32" s="5"/>
      <c r="ACV32" s="5"/>
      <c r="ACW32" s="5"/>
      <c r="ACX32" s="5"/>
      <c r="ACY32" s="5"/>
      <c r="ACZ32" s="5"/>
      <c r="ADA32" s="5"/>
      <c r="ADB32" s="5"/>
      <c r="ADC32" s="5"/>
      <c r="ADD32" s="5"/>
      <c r="ADE32" s="5"/>
      <c r="ADF32" s="5"/>
      <c r="ADG32" s="5"/>
      <c r="ADH32" s="5"/>
      <c r="ADI32" s="5"/>
      <c r="ADJ32" s="5"/>
      <c r="ADK32" s="5"/>
      <c r="ADL32" s="5"/>
      <c r="ADM32" s="5"/>
      <c r="ADN32" s="5"/>
      <c r="ADO32" s="5"/>
      <c r="ADP32" s="5"/>
      <c r="ADQ32" s="5"/>
      <c r="ADR32" s="5"/>
      <c r="ADS32" s="5"/>
      <c r="ADT32" s="5"/>
      <c r="ADU32" s="5"/>
      <c r="ADV32" s="5"/>
      <c r="ADW32" s="5"/>
      <c r="ADX32" s="5"/>
      <c r="ADY32" s="5"/>
      <c r="ADZ32" s="5"/>
      <c r="AEA32" s="5"/>
      <c r="AEB32" s="5"/>
      <c r="AEC32" s="5"/>
      <c r="AED32" s="5"/>
      <c r="AEE32" s="5"/>
      <c r="AEF32" s="5"/>
      <c r="AEG32" s="5"/>
      <c r="AEH32" s="5"/>
      <c r="AEI32" s="5"/>
      <c r="AEJ32" s="5"/>
      <c r="AEK32" s="5"/>
      <c r="AEL32" s="5"/>
      <c r="AEM32" s="5"/>
      <c r="AEN32" s="5"/>
      <c r="AEO32" s="5"/>
      <c r="AEP32" s="5"/>
      <c r="AEQ32" s="5"/>
      <c r="AER32" s="5"/>
      <c r="AES32" s="5"/>
      <c r="AET32" s="5"/>
      <c r="AEU32" s="5"/>
      <c r="AEV32" s="5"/>
      <c r="AEW32" s="5"/>
      <c r="AEX32" s="5"/>
      <c r="AEY32" s="5"/>
      <c r="AEZ32" s="5"/>
      <c r="AFA32" s="5"/>
      <c r="AFB32" s="5"/>
      <c r="AFC32" s="5"/>
      <c r="AFD32" s="5"/>
      <c r="AFE32" s="5"/>
      <c r="AFF32" s="5"/>
      <c r="AFG32" s="5"/>
      <c r="AFH32" s="5"/>
      <c r="AFI32" s="5"/>
      <c r="AFJ32" s="5"/>
      <c r="AFK32" s="5"/>
      <c r="AFL32" s="5"/>
      <c r="AFM32" s="5"/>
      <c r="AFN32" s="5"/>
      <c r="AFO32" s="5"/>
      <c r="AFP32" s="5"/>
      <c r="AFQ32" s="5"/>
      <c r="AFR32" s="5"/>
      <c r="AFS32" s="5"/>
      <c r="AFT32" s="5"/>
      <c r="AFU32" s="5"/>
      <c r="AFV32" s="5"/>
      <c r="AFW32" s="5"/>
      <c r="AFX32" s="5"/>
      <c r="AFY32" s="5"/>
      <c r="AFZ32" s="5"/>
      <c r="AGA32" s="5"/>
      <c r="AGB32" s="5"/>
      <c r="AGC32" s="5"/>
      <c r="AGD32" s="5"/>
      <c r="AGE32" s="5"/>
      <c r="AGF32" s="5"/>
      <c r="AGG32" s="5"/>
      <c r="AGH32" s="5"/>
      <c r="AGI32" s="5"/>
      <c r="AGJ32" s="5"/>
      <c r="AGK32" s="5"/>
      <c r="AGL32" s="5"/>
      <c r="AGM32" s="5"/>
      <c r="AGN32" s="5"/>
      <c r="AGO32" s="5"/>
      <c r="AGP32" s="5"/>
      <c r="AGQ32" s="5"/>
      <c r="AGR32" s="5"/>
      <c r="AGS32" s="5"/>
      <c r="AGT32" s="5"/>
      <c r="AGU32" s="5"/>
      <c r="AGV32" s="5"/>
      <c r="AGW32" s="5"/>
      <c r="AGX32" s="5"/>
      <c r="AGY32" s="5"/>
      <c r="AGZ32" s="5"/>
      <c r="AHA32" s="5"/>
      <c r="AHB32" s="5"/>
      <c r="AHC32" s="5"/>
      <c r="AHD32" s="5"/>
      <c r="AHE32" s="5"/>
      <c r="AHF32" s="5"/>
      <c r="AHG32" s="5"/>
      <c r="AHH32" s="5"/>
      <c r="AHI32" s="5"/>
      <c r="AHJ32" s="5"/>
      <c r="AHK32" s="5"/>
      <c r="AHL32" s="5"/>
      <c r="AHM32" s="5"/>
      <c r="AHN32" s="5"/>
      <c r="AHO32" s="5"/>
      <c r="AHP32" s="5"/>
      <c r="AHQ32" s="5"/>
      <c r="AHR32" s="5"/>
      <c r="AHS32" s="5"/>
      <c r="AHT32" s="5"/>
      <c r="AHU32" s="5"/>
      <c r="AHV32" s="5"/>
      <c r="AHW32" s="5"/>
      <c r="AHX32" s="5"/>
      <c r="AHY32" s="5"/>
      <c r="AHZ32" s="5"/>
      <c r="AIA32" s="5"/>
      <c r="AIB32" s="5"/>
      <c r="AIC32" s="5"/>
      <c r="AID32" s="5"/>
      <c r="AIE32" s="5"/>
      <c r="AIF32" s="5"/>
      <c r="AIG32" s="5"/>
      <c r="AIH32" s="5"/>
      <c r="AII32" s="5"/>
      <c r="AIJ32" s="5"/>
      <c r="AIK32" s="5"/>
      <c r="AIL32" s="5"/>
      <c r="AIM32" s="5"/>
      <c r="AIN32" s="5"/>
      <c r="AIO32" s="5"/>
      <c r="AIP32" s="5"/>
      <c r="AIQ32" s="5"/>
      <c r="AIR32" s="5"/>
      <c r="AIS32" s="5"/>
      <c r="AIT32" s="5"/>
      <c r="AIU32" s="5"/>
      <c r="AIV32" s="5"/>
      <c r="AIW32" s="5"/>
      <c r="AIX32" s="5"/>
      <c r="AIY32" s="5"/>
      <c r="AIZ32" s="5"/>
      <c r="AJA32" s="5"/>
      <c r="AJB32" s="5"/>
      <c r="AJC32" s="5"/>
      <c r="AJD32" s="5"/>
      <c r="AJE32" s="5"/>
      <c r="AJF32" s="5"/>
      <c r="AJG32" s="5"/>
      <c r="AJH32" s="5"/>
      <c r="AJI32" s="5"/>
      <c r="AJJ32" s="5"/>
      <c r="AJK32" s="5"/>
      <c r="AJL32" s="5"/>
      <c r="AJM32" s="5"/>
      <c r="AJN32" s="5"/>
      <c r="AJO32" s="5"/>
      <c r="AJP32" s="5"/>
      <c r="AJQ32" s="5"/>
      <c r="AJR32" s="5"/>
      <c r="AJS32" s="5"/>
      <c r="AJT32" s="5"/>
      <c r="AJU32" s="5"/>
      <c r="AJV32" s="5"/>
      <c r="AJW32" s="5"/>
      <c r="AJX32" s="5"/>
      <c r="AJY32" s="5"/>
      <c r="AJZ32" s="5"/>
      <c r="AKA32" s="5"/>
      <c r="AKB32" s="5"/>
      <c r="AKC32" s="5"/>
      <c r="AKD32" s="5"/>
      <c r="AKE32" s="5"/>
      <c r="AKF32" s="5"/>
      <c r="AKG32" s="5"/>
      <c r="AKH32" s="5"/>
      <c r="AKI32" s="5"/>
      <c r="AKJ32" s="5"/>
      <c r="AKK32" s="5"/>
      <c r="AKL32" s="5"/>
      <c r="AKM32" s="5"/>
      <c r="AKN32" s="5"/>
      <c r="AKO32" s="5"/>
      <c r="AKP32" s="5"/>
      <c r="AKQ32" s="5"/>
      <c r="AKR32" s="5"/>
      <c r="AKS32" s="5"/>
      <c r="AKT32" s="5"/>
      <c r="AKU32" s="5"/>
      <c r="AKV32" s="5"/>
      <c r="AKW32" s="5"/>
      <c r="AKX32" s="5"/>
      <c r="AKY32" s="5"/>
      <c r="AKZ32" s="5"/>
      <c r="ALA32" s="5"/>
      <c r="ALB32" s="5"/>
      <c r="ALC32" s="5"/>
      <c r="ALD32" s="5"/>
      <c r="ALE32" s="5"/>
      <c r="ALF32" s="5"/>
      <c r="ALG32" s="5"/>
      <c r="ALH32" s="5"/>
      <c r="ALI32" s="5"/>
      <c r="ALJ32" s="5"/>
      <c r="ALK32" s="5"/>
      <c r="ALL32" s="5"/>
      <c r="ALM32" s="5"/>
      <c r="ALN32" s="5"/>
      <c r="ALO32" s="5"/>
      <c r="ALP32" s="5"/>
      <c r="ALQ32" s="5"/>
      <c r="ALR32" s="5"/>
      <c r="ALS32" s="5"/>
      <c r="ALT32" s="5"/>
      <c r="ALU32" s="5"/>
      <c r="ALV32" s="5"/>
      <c r="ALW32" s="5"/>
      <c r="ALX32" s="5"/>
      <c r="ALY32" s="5"/>
      <c r="ALZ32" s="5"/>
      <c r="AMA32" s="5"/>
      <c r="AMB32" s="5"/>
      <c r="AMC32" s="5"/>
      <c r="AMD32" s="5"/>
      <c r="AME32" s="5"/>
      <c r="AMF32" s="5"/>
      <c r="AMG32" s="5"/>
      <c r="AMH32" s="5"/>
      <c r="AMI32" s="5"/>
      <c r="AMJ32" s="5"/>
    </row>
    <row r="33" spans="1:1024" s="300" customFormat="1" ht="12.75" x14ac:dyDescent="0.2">
      <c r="A33" s="5"/>
      <c r="B33" s="5"/>
      <c r="C33" s="5"/>
      <c r="D33" s="5"/>
      <c r="E33" s="5"/>
      <c r="F33" s="5"/>
      <c r="G33" s="5"/>
      <c r="H33" s="5"/>
      <c r="I33" s="5"/>
      <c r="J33" s="296"/>
      <c r="K33" s="296"/>
      <c r="L33" s="296"/>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5"/>
      <c r="NC33" s="5"/>
      <c r="ND33" s="5"/>
      <c r="NE33" s="5"/>
      <c r="NF33" s="5"/>
      <c r="NG33" s="5"/>
      <c r="NH33" s="5"/>
      <c r="NI33" s="5"/>
      <c r="NJ33" s="5"/>
      <c r="NK33" s="5"/>
      <c r="NL33" s="5"/>
      <c r="NM33" s="5"/>
      <c r="NN33" s="5"/>
      <c r="NO33" s="5"/>
      <c r="NP33" s="5"/>
      <c r="NQ33" s="5"/>
      <c r="NR33" s="5"/>
      <c r="NS33" s="5"/>
      <c r="NT33" s="5"/>
      <c r="NU33" s="5"/>
      <c r="NV33" s="5"/>
      <c r="NW33" s="5"/>
      <c r="NX33" s="5"/>
      <c r="NY33" s="5"/>
      <c r="NZ33" s="5"/>
      <c r="OA33" s="5"/>
      <c r="OB33" s="5"/>
      <c r="OC33" s="5"/>
      <c r="OD33" s="5"/>
      <c r="OE33" s="5"/>
      <c r="OF33" s="5"/>
      <c r="OG33" s="5"/>
      <c r="OH33" s="5"/>
      <c r="OI33" s="5"/>
      <c r="OJ33" s="5"/>
      <c r="OK33" s="5"/>
      <c r="OL33" s="5"/>
      <c r="OM33" s="5"/>
      <c r="ON33" s="5"/>
      <c r="OO33" s="5"/>
      <c r="OP33" s="5"/>
      <c r="OQ33" s="5"/>
      <c r="OR33" s="5"/>
      <c r="OS33" s="5"/>
      <c r="OT33" s="5"/>
      <c r="OU33" s="5"/>
      <c r="OV33" s="5"/>
      <c r="OW33" s="5"/>
      <c r="OX33" s="5"/>
      <c r="OY33" s="5"/>
      <c r="OZ33" s="5"/>
      <c r="PA33" s="5"/>
      <c r="PB33" s="5"/>
      <c r="PC33" s="5"/>
      <c r="PD33" s="5"/>
      <c r="PE33" s="5"/>
      <c r="PF33" s="5"/>
      <c r="PG33" s="5"/>
      <c r="PH33" s="5"/>
      <c r="PI33" s="5"/>
      <c r="PJ33" s="5"/>
      <c r="PK33" s="5"/>
      <c r="PL33" s="5"/>
      <c r="PM33" s="5"/>
      <c r="PN33" s="5"/>
      <c r="PO33" s="5"/>
      <c r="PP33" s="5"/>
      <c r="PQ33" s="5"/>
      <c r="PR33" s="5"/>
      <c r="PS33" s="5"/>
      <c r="PT33" s="5"/>
      <c r="PU33" s="5"/>
      <c r="PV33" s="5"/>
      <c r="PW33" s="5"/>
      <c r="PX33" s="5"/>
      <c r="PY33" s="5"/>
      <c r="PZ33" s="5"/>
      <c r="QA33" s="5"/>
      <c r="QB33" s="5"/>
      <c r="QC33" s="5"/>
      <c r="QD33" s="5"/>
      <c r="QE33" s="5"/>
      <c r="QF33" s="5"/>
      <c r="QG33" s="5"/>
      <c r="QH33" s="5"/>
      <c r="QI33" s="5"/>
      <c r="QJ33" s="5"/>
      <c r="QK33" s="5"/>
      <c r="QL33" s="5"/>
      <c r="QM33" s="5"/>
      <c r="QN33" s="5"/>
      <c r="QO33" s="5"/>
      <c r="QP33" s="5"/>
      <c r="QQ33" s="5"/>
      <c r="QR33" s="5"/>
      <c r="QS33" s="5"/>
      <c r="QT33" s="5"/>
      <c r="QU33" s="5"/>
      <c r="QV33" s="5"/>
      <c r="QW33" s="5"/>
      <c r="QX33" s="5"/>
      <c r="QY33" s="5"/>
      <c r="QZ33" s="5"/>
      <c r="RA33" s="5"/>
      <c r="RB33" s="5"/>
      <c r="RC33" s="5"/>
      <c r="RD33" s="5"/>
      <c r="RE33" s="5"/>
      <c r="RF33" s="5"/>
      <c r="RG33" s="5"/>
      <c r="RH33" s="5"/>
      <c r="RI33" s="5"/>
      <c r="RJ33" s="5"/>
      <c r="RK33" s="5"/>
      <c r="RL33" s="5"/>
      <c r="RM33" s="5"/>
      <c r="RN33" s="5"/>
      <c r="RO33" s="5"/>
      <c r="RP33" s="5"/>
      <c r="RQ33" s="5"/>
      <c r="RR33" s="5"/>
      <c r="RS33" s="5"/>
      <c r="RT33" s="5"/>
      <c r="RU33" s="5"/>
      <c r="RV33" s="5"/>
      <c r="RW33" s="5"/>
      <c r="RX33" s="5"/>
      <c r="RY33" s="5"/>
      <c r="RZ33" s="5"/>
      <c r="SA33" s="5"/>
      <c r="SB33" s="5"/>
      <c r="SC33" s="5"/>
      <c r="SD33" s="5"/>
      <c r="SE33" s="5"/>
      <c r="SF33" s="5"/>
      <c r="SG33" s="5"/>
      <c r="SH33" s="5"/>
      <c r="SI33" s="5"/>
      <c r="SJ33" s="5"/>
      <c r="SK33" s="5"/>
      <c r="SL33" s="5"/>
      <c r="SM33" s="5"/>
      <c r="SN33" s="5"/>
      <c r="SO33" s="5"/>
      <c r="SP33" s="5"/>
      <c r="SQ33" s="5"/>
      <c r="SR33" s="5"/>
      <c r="SS33" s="5"/>
      <c r="ST33" s="5"/>
      <c r="SU33" s="5"/>
      <c r="SV33" s="5"/>
      <c r="SW33" s="5"/>
      <c r="SX33" s="5"/>
      <c r="SY33" s="5"/>
      <c r="SZ33" s="5"/>
      <c r="TA33" s="5"/>
      <c r="TB33" s="5"/>
      <c r="TC33" s="5"/>
      <c r="TD33" s="5"/>
      <c r="TE33" s="5"/>
      <c r="TF33" s="5"/>
      <c r="TG33" s="5"/>
      <c r="TH33" s="5"/>
      <c r="TI33" s="5"/>
      <c r="TJ33" s="5"/>
      <c r="TK33" s="5"/>
      <c r="TL33" s="5"/>
      <c r="TM33" s="5"/>
      <c r="TN33" s="5"/>
      <c r="TO33" s="5"/>
      <c r="TP33" s="5"/>
      <c r="TQ33" s="5"/>
      <c r="TR33" s="5"/>
      <c r="TS33" s="5"/>
      <c r="TT33" s="5"/>
      <c r="TU33" s="5"/>
      <c r="TV33" s="5"/>
      <c r="TW33" s="5"/>
      <c r="TX33" s="5"/>
      <c r="TY33" s="5"/>
      <c r="TZ33" s="5"/>
      <c r="UA33" s="5"/>
      <c r="UB33" s="5"/>
      <c r="UC33" s="5"/>
      <c r="UD33" s="5"/>
      <c r="UE33" s="5"/>
      <c r="UF33" s="5"/>
      <c r="UG33" s="5"/>
      <c r="UH33" s="5"/>
      <c r="UI33" s="5"/>
      <c r="UJ33" s="5"/>
      <c r="UK33" s="5"/>
      <c r="UL33" s="5"/>
      <c r="UM33" s="5"/>
      <c r="UN33" s="5"/>
      <c r="UO33" s="5"/>
      <c r="UP33" s="5"/>
      <c r="UQ33" s="5"/>
      <c r="UR33" s="5"/>
      <c r="US33" s="5"/>
      <c r="UT33" s="5"/>
      <c r="UU33" s="5"/>
      <c r="UV33" s="5"/>
      <c r="UW33" s="5"/>
      <c r="UX33" s="5"/>
      <c r="UY33" s="5"/>
      <c r="UZ33" s="5"/>
      <c r="VA33" s="5"/>
      <c r="VB33" s="5"/>
      <c r="VC33" s="5"/>
      <c r="VD33" s="5"/>
      <c r="VE33" s="5"/>
      <c r="VF33" s="5"/>
      <c r="VG33" s="5"/>
      <c r="VH33" s="5"/>
      <c r="VI33" s="5"/>
      <c r="VJ33" s="5"/>
      <c r="VK33" s="5"/>
      <c r="VL33" s="5"/>
      <c r="VM33" s="5"/>
      <c r="VN33" s="5"/>
      <c r="VO33" s="5"/>
      <c r="VP33" s="5"/>
      <c r="VQ33" s="5"/>
      <c r="VR33" s="5"/>
      <c r="VS33" s="5"/>
      <c r="VT33" s="5"/>
      <c r="VU33" s="5"/>
      <c r="VV33" s="5"/>
      <c r="VW33" s="5"/>
      <c r="VX33" s="5"/>
      <c r="VY33" s="5"/>
      <c r="VZ33" s="5"/>
      <c r="WA33" s="5"/>
      <c r="WB33" s="5"/>
      <c r="WC33" s="5"/>
      <c r="WD33" s="5"/>
      <c r="WE33" s="5"/>
      <c r="WF33" s="5"/>
      <c r="WG33" s="5"/>
      <c r="WH33" s="5"/>
      <c r="WI33" s="5"/>
      <c r="WJ33" s="5"/>
      <c r="WK33" s="5"/>
      <c r="WL33" s="5"/>
      <c r="WM33" s="5"/>
      <c r="WN33" s="5"/>
      <c r="WO33" s="5"/>
      <c r="WP33" s="5"/>
      <c r="WQ33" s="5"/>
      <c r="WR33" s="5"/>
      <c r="WS33" s="5"/>
      <c r="WT33" s="5"/>
      <c r="WU33" s="5"/>
      <c r="WV33" s="5"/>
      <c r="WW33" s="5"/>
      <c r="WX33" s="5"/>
      <c r="WY33" s="5"/>
      <c r="WZ33" s="5"/>
      <c r="XA33" s="5"/>
      <c r="XB33" s="5"/>
      <c r="XC33" s="5"/>
      <c r="XD33" s="5"/>
      <c r="XE33" s="5"/>
      <c r="XF33" s="5"/>
      <c r="XG33" s="5"/>
      <c r="XH33" s="5"/>
      <c r="XI33" s="5"/>
      <c r="XJ33" s="5"/>
      <c r="XK33" s="5"/>
      <c r="XL33" s="5"/>
      <c r="XM33" s="5"/>
      <c r="XN33" s="5"/>
      <c r="XO33" s="5"/>
      <c r="XP33" s="5"/>
      <c r="XQ33" s="5"/>
      <c r="XR33" s="5"/>
      <c r="XS33" s="5"/>
      <c r="XT33" s="5"/>
      <c r="XU33" s="5"/>
      <c r="XV33" s="5"/>
      <c r="XW33" s="5"/>
      <c r="XX33" s="5"/>
      <c r="XY33" s="5"/>
      <c r="XZ33" s="5"/>
      <c r="YA33" s="5"/>
      <c r="YB33" s="5"/>
      <c r="YC33" s="5"/>
      <c r="YD33" s="5"/>
      <c r="YE33" s="5"/>
      <c r="YF33" s="5"/>
      <c r="YG33" s="5"/>
      <c r="YH33" s="5"/>
      <c r="YI33" s="5"/>
      <c r="YJ33" s="5"/>
      <c r="YK33" s="5"/>
      <c r="YL33" s="5"/>
      <c r="YM33" s="5"/>
      <c r="YN33" s="5"/>
      <c r="YO33" s="5"/>
      <c r="YP33" s="5"/>
      <c r="YQ33" s="5"/>
      <c r="YR33" s="5"/>
      <c r="YS33" s="5"/>
      <c r="YT33" s="5"/>
      <c r="YU33" s="5"/>
      <c r="YV33" s="5"/>
      <c r="YW33" s="5"/>
      <c r="YX33" s="5"/>
      <c r="YY33" s="5"/>
      <c r="YZ33" s="5"/>
      <c r="ZA33" s="5"/>
      <c r="ZB33" s="5"/>
      <c r="ZC33" s="5"/>
      <c r="ZD33" s="5"/>
      <c r="ZE33" s="5"/>
      <c r="ZF33" s="5"/>
      <c r="ZG33" s="5"/>
      <c r="ZH33" s="5"/>
      <c r="ZI33" s="5"/>
      <c r="ZJ33" s="5"/>
      <c r="ZK33" s="5"/>
      <c r="ZL33" s="5"/>
      <c r="ZM33" s="5"/>
      <c r="ZN33" s="5"/>
      <c r="ZO33" s="5"/>
      <c r="ZP33" s="5"/>
      <c r="ZQ33" s="5"/>
      <c r="ZR33" s="5"/>
      <c r="ZS33" s="5"/>
      <c r="ZT33" s="5"/>
      <c r="ZU33" s="5"/>
      <c r="ZV33" s="5"/>
      <c r="ZW33" s="5"/>
      <c r="ZX33" s="5"/>
      <c r="ZY33" s="5"/>
      <c r="ZZ33" s="5"/>
      <c r="AAA33" s="5"/>
      <c r="AAB33" s="5"/>
      <c r="AAC33" s="5"/>
      <c r="AAD33" s="5"/>
      <c r="AAE33" s="5"/>
      <c r="AAF33" s="5"/>
      <c r="AAG33" s="5"/>
      <c r="AAH33" s="5"/>
      <c r="AAI33" s="5"/>
      <c r="AAJ33" s="5"/>
      <c r="AAK33" s="5"/>
      <c r="AAL33" s="5"/>
      <c r="AAM33" s="5"/>
      <c r="AAN33" s="5"/>
      <c r="AAO33" s="5"/>
      <c r="AAP33" s="5"/>
      <c r="AAQ33" s="5"/>
      <c r="AAR33" s="5"/>
      <c r="AAS33" s="5"/>
      <c r="AAT33" s="5"/>
      <c r="AAU33" s="5"/>
      <c r="AAV33" s="5"/>
      <c r="AAW33" s="5"/>
      <c r="AAX33" s="5"/>
      <c r="AAY33" s="5"/>
      <c r="AAZ33" s="5"/>
      <c r="ABA33" s="5"/>
      <c r="ABB33" s="5"/>
      <c r="ABC33" s="5"/>
      <c r="ABD33" s="5"/>
      <c r="ABE33" s="5"/>
      <c r="ABF33" s="5"/>
      <c r="ABG33" s="5"/>
      <c r="ABH33" s="5"/>
      <c r="ABI33" s="5"/>
      <c r="ABJ33" s="5"/>
      <c r="ABK33" s="5"/>
      <c r="ABL33" s="5"/>
      <c r="ABM33" s="5"/>
      <c r="ABN33" s="5"/>
      <c r="ABO33" s="5"/>
      <c r="ABP33" s="5"/>
      <c r="ABQ33" s="5"/>
      <c r="ABR33" s="5"/>
      <c r="ABS33" s="5"/>
      <c r="ABT33" s="5"/>
      <c r="ABU33" s="5"/>
      <c r="ABV33" s="5"/>
      <c r="ABW33" s="5"/>
      <c r="ABX33" s="5"/>
      <c r="ABY33" s="5"/>
      <c r="ABZ33" s="5"/>
      <c r="ACA33" s="5"/>
      <c r="ACB33" s="5"/>
      <c r="ACC33" s="5"/>
      <c r="ACD33" s="5"/>
      <c r="ACE33" s="5"/>
      <c r="ACF33" s="5"/>
      <c r="ACG33" s="5"/>
      <c r="ACH33" s="5"/>
      <c r="ACI33" s="5"/>
      <c r="ACJ33" s="5"/>
      <c r="ACK33" s="5"/>
      <c r="ACL33" s="5"/>
      <c r="ACM33" s="5"/>
      <c r="ACN33" s="5"/>
      <c r="ACO33" s="5"/>
      <c r="ACP33" s="5"/>
      <c r="ACQ33" s="5"/>
      <c r="ACR33" s="5"/>
      <c r="ACS33" s="5"/>
      <c r="ACT33" s="5"/>
      <c r="ACU33" s="5"/>
      <c r="ACV33" s="5"/>
      <c r="ACW33" s="5"/>
      <c r="ACX33" s="5"/>
      <c r="ACY33" s="5"/>
      <c r="ACZ33" s="5"/>
      <c r="ADA33" s="5"/>
      <c r="ADB33" s="5"/>
      <c r="ADC33" s="5"/>
      <c r="ADD33" s="5"/>
      <c r="ADE33" s="5"/>
      <c r="ADF33" s="5"/>
      <c r="ADG33" s="5"/>
      <c r="ADH33" s="5"/>
      <c r="ADI33" s="5"/>
      <c r="ADJ33" s="5"/>
      <c r="ADK33" s="5"/>
      <c r="ADL33" s="5"/>
      <c r="ADM33" s="5"/>
      <c r="ADN33" s="5"/>
      <c r="ADO33" s="5"/>
      <c r="ADP33" s="5"/>
      <c r="ADQ33" s="5"/>
      <c r="ADR33" s="5"/>
      <c r="ADS33" s="5"/>
      <c r="ADT33" s="5"/>
      <c r="ADU33" s="5"/>
      <c r="ADV33" s="5"/>
      <c r="ADW33" s="5"/>
      <c r="ADX33" s="5"/>
      <c r="ADY33" s="5"/>
      <c r="ADZ33" s="5"/>
      <c r="AEA33" s="5"/>
      <c r="AEB33" s="5"/>
      <c r="AEC33" s="5"/>
      <c r="AED33" s="5"/>
      <c r="AEE33" s="5"/>
      <c r="AEF33" s="5"/>
      <c r="AEG33" s="5"/>
      <c r="AEH33" s="5"/>
      <c r="AEI33" s="5"/>
      <c r="AEJ33" s="5"/>
      <c r="AEK33" s="5"/>
      <c r="AEL33" s="5"/>
      <c r="AEM33" s="5"/>
      <c r="AEN33" s="5"/>
      <c r="AEO33" s="5"/>
      <c r="AEP33" s="5"/>
      <c r="AEQ33" s="5"/>
      <c r="AER33" s="5"/>
      <c r="AES33" s="5"/>
      <c r="AET33" s="5"/>
      <c r="AEU33" s="5"/>
      <c r="AEV33" s="5"/>
      <c r="AEW33" s="5"/>
      <c r="AEX33" s="5"/>
      <c r="AEY33" s="5"/>
      <c r="AEZ33" s="5"/>
      <c r="AFA33" s="5"/>
      <c r="AFB33" s="5"/>
      <c r="AFC33" s="5"/>
      <c r="AFD33" s="5"/>
      <c r="AFE33" s="5"/>
      <c r="AFF33" s="5"/>
      <c r="AFG33" s="5"/>
      <c r="AFH33" s="5"/>
      <c r="AFI33" s="5"/>
      <c r="AFJ33" s="5"/>
      <c r="AFK33" s="5"/>
      <c r="AFL33" s="5"/>
      <c r="AFM33" s="5"/>
      <c r="AFN33" s="5"/>
      <c r="AFO33" s="5"/>
      <c r="AFP33" s="5"/>
      <c r="AFQ33" s="5"/>
      <c r="AFR33" s="5"/>
      <c r="AFS33" s="5"/>
      <c r="AFT33" s="5"/>
      <c r="AFU33" s="5"/>
      <c r="AFV33" s="5"/>
      <c r="AFW33" s="5"/>
      <c r="AFX33" s="5"/>
      <c r="AFY33" s="5"/>
      <c r="AFZ33" s="5"/>
      <c r="AGA33" s="5"/>
      <c r="AGB33" s="5"/>
      <c r="AGC33" s="5"/>
      <c r="AGD33" s="5"/>
      <c r="AGE33" s="5"/>
      <c r="AGF33" s="5"/>
      <c r="AGG33" s="5"/>
      <c r="AGH33" s="5"/>
      <c r="AGI33" s="5"/>
      <c r="AGJ33" s="5"/>
      <c r="AGK33" s="5"/>
      <c r="AGL33" s="5"/>
      <c r="AGM33" s="5"/>
      <c r="AGN33" s="5"/>
      <c r="AGO33" s="5"/>
      <c r="AGP33" s="5"/>
      <c r="AGQ33" s="5"/>
      <c r="AGR33" s="5"/>
      <c r="AGS33" s="5"/>
      <c r="AGT33" s="5"/>
      <c r="AGU33" s="5"/>
      <c r="AGV33" s="5"/>
      <c r="AGW33" s="5"/>
      <c r="AGX33" s="5"/>
      <c r="AGY33" s="5"/>
      <c r="AGZ33" s="5"/>
      <c r="AHA33" s="5"/>
      <c r="AHB33" s="5"/>
      <c r="AHC33" s="5"/>
      <c r="AHD33" s="5"/>
      <c r="AHE33" s="5"/>
      <c r="AHF33" s="5"/>
      <c r="AHG33" s="5"/>
      <c r="AHH33" s="5"/>
      <c r="AHI33" s="5"/>
      <c r="AHJ33" s="5"/>
      <c r="AHK33" s="5"/>
      <c r="AHL33" s="5"/>
      <c r="AHM33" s="5"/>
      <c r="AHN33" s="5"/>
      <c r="AHO33" s="5"/>
      <c r="AHP33" s="5"/>
      <c r="AHQ33" s="5"/>
      <c r="AHR33" s="5"/>
      <c r="AHS33" s="5"/>
      <c r="AHT33" s="5"/>
      <c r="AHU33" s="5"/>
      <c r="AHV33" s="5"/>
      <c r="AHW33" s="5"/>
      <c r="AHX33" s="5"/>
      <c r="AHY33" s="5"/>
      <c r="AHZ33" s="5"/>
      <c r="AIA33" s="5"/>
      <c r="AIB33" s="5"/>
      <c r="AIC33" s="5"/>
      <c r="AID33" s="5"/>
      <c r="AIE33" s="5"/>
      <c r="AIF33" s="5"/>
      <c r="AIG33" s="5"/>
      <c r="AIH33" s="5"/>
      <c r="AII33" s="5"/>
      <c r="AIJ33" s="5"/>
      <c r="AIK33" s="5"/>
      <c r="AIL33" s="5"/>
      <c r="AIM33" s="5"/>
      <c r="AIN33" s="5"/>
      <c r="AIO33" s="5"/>
      <c r="AIP33" s="5"/>
      <c r="AIQ33" s="5"/>
      <c r="AIR33" s="5"/>
      <c r="AIS33" s="5"/>
      <c r="AIT33" s="5"/>
      <c r="AIU33" s="5"/>
      <c r="AIV33" s="5"/>
      <c r="AIW33" s="5"/>
      <c r="AIX33" s="5"/>
      <c r="AIY33" s="5"/>
      <c r="AIZ33" s="5"/>
      <c r="AJA33" s="5"/>
      <c r="AJB33" s="5"/>
      <c r="AJC33" s="5"/>
      <c r="AJD33" s="5"/>
      <c r="AJE33" s="5"/>
      <c r="AJF33" s="5"/>
      <c r="AJG33" s="5"/>
      <c r="AJH33" s="5"/>
      <c r="AJI33" s="5"/>
      <c r="AJJ33" s="5"/>
      <c r="AJK33" s="5"/>
      <c r="AJL33" s="5"/>
      <c r="AJM33" s="5"/>
      <c r="AJN33" s="5"/>
      <c r="AJO33" s="5"/>
      <c r="AJP33" s="5"/>
      <c r="AJQ33" s="5"/>
      <c r="AJR33" s="5"/>
      <c r="AJS33" s="5"/>
      <c r="AJT33" s="5"/>
      <c r="AJU33" s="5"/>
      <c r="AJV33" s="5"/>
      <c r="AJW33" s="5"/>
      <c r="AJX33" s="5"/>
      <c r="AJY33" s="5"/>
      <c r="AJZ33" s="5"/>
      <c r="AKA33" s="5"/>
      <c r="AKB33" s="5"/>
      <c r="AKC33" s="5"/>
      <c r="AKD33" s="5"/>
      <c r="AKE33" s="5"/>
      <c r="AKF33" s="5"/>
      <c r="AKG33" s="5"/>
      <c r="AKH33" s="5"/>
      <c r="AKI33" s="5"/>
      <c r="AKJ33" s="5"/>
      <c r="AKK33" s="5"/>
      <c r="AKL33" s="5"/>
      <c r="AKM33" s="5"/>
      <c r="AKN33" s="5"/>
      <c r="AKO33" s="5"/>
      <c r="AKP33" s="5"/>
      <c r="AKQ33" s="5"/>
      <c r="AKR33" s="5"/>
      <c r="AKS33" s="5"/>
      <c r="AKT33" s="5"/>
      <c r="AKU33" s="5"/>
      <c r="AKV33" s="5"/>
      <c r="AKW33" s="5"/>
      <c r="AKX33" s="5"/>
      <c r="AKY33" s="5"/>
      <c r="AKZ33" s="5"/>
      <c r="ALA33" s="5"/>
      <c r="ALB33" s="5"/>
      <c r="ALC33" s="5"/>
      <c r="ALD33" s="5"/>
      <c r="ALE33" s="5"/>
      <c r="ALF33" s="5"/>
      <c r="ALG33" s="5"/>
      <c r="ALH33" s="5"/>
      <c r="ALI33" s="5"/>
      <c r="ALJ33" s="5"/>
      <c r="ALK33" s="5"/>
      <c r="ALL33" s="5"/>
      <c r="ALM33" s="5"/>
      <c r="ALN33" s="5"/>
      <c r="ALO33" s="5"/>
      <c r="ALP33" s="5"/>
      <c r="ALQ33" s="5"/>
      <c r="ALR33" s="5"/>
      <c r="ALS33" s="5"/>
      <c r="ALT33" s="5"/>
      <c r="ALU33" s="5"/>
      <c r="ALV33" s="5"/>
      <c r="ALW33" s="5"/>
      <c r="ALX33" s="5"/>
      <c r="ALY33" s="5"/>
      <c r="ALZ33" s="5"/>
      <c r="AMA33" s="5"/>
      <c r="AMB33" s="5"/>
      <c r="AMC33" s="5"/>
      <c r="AMD33" s="5"/>
      <c r="AME33" s="5"/>
      <c r="AMF33" s="5"/>
      <c r="AMG33" s="5"/>
      <c r="AMH33" s="5"/>
      <c r="AMI33" s="5"/>
      <c r="AMJ33" s="5"/>
    </row>
    <row r="34" spans="1:1024" s="300" customFormat="1" ht="12.75" x14ac:dyDescent="0.2">
      <c r="A34" s="5"/>
      <c r="B34" s="5"/>
      <c r="C34" s="5"/>
      <c r="D34" s="5"/>
      <c r="E34" s="5"/>
      <c r="F34" s="5"/>
      <c r="G34" s="5"/>
      <c r="H34" s="5"/>
      <c r="I34" s="5"/>
      <c r="J34" s="296"/>
      <c r="K34" s="296"/>
      <c r="L34" s="296"/>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c r="HY34" s="5"/>
      <c r="HZ34" s="5"/>
      <c r="IA34" s="5"/>
      <c r="IB34" s="5"/>
      <c r="IC34" s="5"/>
      <c r="ID34" s="5"/>
      <c r="IE34" s="5"/>
      <c r="IF34" s="5"/>
      <c r="IG34" s="5"/>
      <c r="IH34" s="5"/>
      <c r="II34" s="5"/>
      <c r="IJ34" s="5"/>
      <c r="IK34" s="5"/>
      <c r="IL34" s="5"/>
      <c r="IM34" s="5"/>
      <c r="IN34" s="5"/>
      <c r="IO34" s="5"/>
      <c r="IP34" s="5"/>
      <c r="IQ34" s="5"/>
      <c r="IR34" s="5"/>
      <c r="IS34" s="5"/>
      <c r="IT34" s="5"/>
      <c r="IU34" s="5"/>
      <c r="IV34" s="5"/>
      <c r="IW34" s="5"/>
      <c r="IX34" s="5"/>
      <c r="IY34" s="5"/>
      <c r="IZ34" s="5"/>
      <c r="JA34" s="5"/>
      <c r="JB34" s="5"/>
      <c r="JC34" s="5"/>
      <c r="JD34" s="5"/>
      <c r="JE34" s="5"/>
      <c r="JF34" s="5"/>
      <c r="JG34" s="5"/>
      <c r="JH34" s="5"/>
      <c r="JI34" s="5"/>
      <c r="JJ34" s="5"/>
      <c r="JK34" s="5"/>
      <c r="JL34" s="5"/>
      <c r="JM34" s="5"/>
      <c r="JN34" s="5"/>
      <c r="JO34" s="5"/>
      <c r="JP34" s="5"/>
      <c r="JQ34" s="5"/>
      <c r="JR34" s="5"/>
      <c r="JS34" s="5"/>
      <c r="JT34" s="5"/>
      <c r="JU34" s="5"/>
      <c r="JV34" s="5"/>
      <c r="JW34" s="5"/>
      <c r="JX34" s="5"/>
      <c r="JY34" s="5"/>
      <c r="JZ34" s="5"/>
      <c r="KA34" s="5"/>
      <c r="KB34" s="5"/>
      <c r="KC34" s="5"/>
      <c r="KD34" s="5"/>
      <c r="KE34" s="5"/>
      <c r="KF34" s="5"/>
      <c r="KG34" s="5"/>
      <c r="KH34" s="5"/>
      <c r="KI34" s="5"/>
      <c r="KJ34" s="5"/>
      <c r="KK34" s="5"/>
      <c r="KL34" s="5"/>
      <c r="KM34" s="5"/>
      <c r="KN34" s="5"/>
      <c r="KO34" s="5"/>
      <c r="KP34" s="5"/>
      <c r="KQ34" s="5"/>
      <c r="KR34" s="5"/>
      <c r="KS34" s="5"/>
      <c r="KT34" s="5"/>
      <c r="KU34" s="5"/>
      <c r="KV34" s="5"/>
      <c r="KW34" s="5"/>
      <c r="KX34" s="5"/>
      <c r="KY34" s="5"/>
      <c r="KZ34" s="5"/>
      <c r="LA34" s="5"/>
      <c r="LB34" s="5"/>
      <c r="LC34" s="5"/>
      <c r="LD34" s="5"/>
      <c r="LE34" s="5"/>
      <c r="LF34" s="5"/>
      <c r="LG34" s="5"/>
      <c r="LH34" s="5"/>
      <c r="LI34" s="5"/>
      <c r="LJ34" s="5"/>
      <c r="LK34" s="5"/>
      <c r="LL34" s="5"/>
      <c r="LM34" s="5"/>
      <c r="LN34" s="5"/>
      <c r="LO34" s="5"/>
      <c r="LP34" s="5"/>
      <c r="LQ34" s="5"/>
      <c r="LR34" s="5"/>
      <c r="LS34" s="5"/>
      <c r="LT34" s="5"/>
      <c r="LU34" s="5"/>
      <c r="LV34" s="5"/>
      <c r="LW34" s="5"/>
      <c r="LX34" s="5"/>
      <c r="LY34" s="5"/>
      <c r="LZ34" s="5"/>
      <c r="MA34" s="5"/>
      <c r="MB34" s="5"/>
      <c r="MC34" s="5"/>
      <c r="MD34" s="5"/>
      <c r="ME34" s="5"/>
      <c r="MF34" s="5"/>
      <c r="MG34" s="5"/>
      <c r="MH34" s="5"/>
      <c r="MI34" s="5"/>
      <c r="MJ34" s="5"/>
      <c r="MK34" s="5"/>
      <c r="ML34" s="5"/>
      <c r="MM34" s="5"/>
      <c r="MN34" s="5"/>
      <c r="MO34" s="5"/>
      <c r="MP34" s="5"/>
      <c r="MQ34" s="5"/>
      <c r="MR34" s="5"/>
      <c r="MS34" s="5"/>
      <c r="MT34" s="5"/>
      <c r="MU34" s="5"/>
      <c r="MV34" s="5"/>
      <c r="MW34" s="5"/>
      <c r="MX34" s="5"/>
      <c r="MY34" s="5"/>
      <c r="MZ34" s="5"/>
      <c r="NA34" s="5"/>
      <c r="NB34" s="5"/>
      <c r="NC34" s="5"/>
      <c r="ND34" s="5"/>
      <c r="NE34" s="5"/>
      <c r="NF34" s="5"/>
      <c r="NG34" s="5"/>
      <c r="NH34" s="5"/>
      <c r="NI34" s="5"/>
      <c r="NJ34" s="5"/>
      <c r="NK34" s="5"/>
      <c r="NL34" s="5"/>
      <c r="NM34" s="5"/>
      <c r="NN34" s="5"/>
      <c r="NO34" s="5"/>
      <c r="NP34" s="5"/>
      <c r="NQ34" s="5"/>
      <c r="NR34" s="5"/>
      <c r="NS34" s="5"/>
      <c r="NT34" s="5"/>
      <c r="NU34" s="5"/>
      <c r="NV34" s="5"/>
      <c r="NW34" s="5"/>
      <c r="NX34" s="5"/>
      <c r="NY34" s="5"/>
      <c r="NZ34" s="5"/>
      <c r="OA34" s="5"/>
      <c r="OB34" s="5"/>
      <c r="OC34" s="5"/>
      <c r="OD34" s="5"/>
      <c r="OE34" s="5"/>
      <c r="OF34" s="5"/>
      <c r="OG34" s="5"/>
      <c r="OH34" s="5"/>
      <c r="OI34" s="5"/>
      <c r="OJ34" s="5"/>
      <c r="OK34" s="5"/>
      <c r="OL34" s="5"/>
      <c r="OM34" s="5"/>
      <c r="ON34" s="5"/>
      <c r="OO34" s="5"/>
      <c r="OP34" s="5"/>
      <c r="OQ34" s="5"/>
      <c r="OR34" s="5"/>
      <c r="OS34" s="5"/>
      <c r="OT34" s="5"/>
      <c r="OU34" s="5"/>
      <c r="OV34" s="5"/>
      <c r="OW34" s="5"/>
      <c r="OX34" s="5"/>
      <c r="OY34" s="5"/>
      <c r="OZ34" s="5"/>
      <c r="PA34" s="5"/>
      <c r="PB34" s="5"/>
      <c r="PC34" s="5"/>
      <c r="PD34" s="5"/>
      <c r="PE34" s="5"/>
      <c r="PF34" s="5"/>
      <c r="PG34" s="5"/>
      <c r="PH34" s="5"/>
      <c r="PI34" s="5"/>
      <c r="PJ34" s="5"/>
      <c r="PK34" s="5"/>
      <c r="PL34" s="5"/>
      <c r="PM34" s="5"/>
      <c r="PN34" s="5"/>
      <c r="PO34" s="5"/>
      <c r="PP34" s="5"/>
      <c r="PQ34" s="5"/>
      <c r="PR34" s="5"/>
      <c r="PS34" s="5"/>
      <c r="PT34" s="5"/>
      <c r="PU34" s="5"/>
      <c r="PV34" s="5"/>
      <c r="PW34" s="5"/>
      <c r="PX34" s="5"/>
      <c r="PY34" s="5"/>
      <c r="PZ34" s="5"/>
      <c r="QA34" s="5"/>
      <c r="QB34" s="5"/>
      <c r="QC34" s="5"/>
      <c r="QD34" s="5"/>
      <c r="QE34" s="5"/>
      <c r="QF34" s="5"/>
      <c r="QG34" s="5"/>
      <c r="QH34" s="5"/>
      <c r="QI34" s="5"/>
      <c r="QJ34" s="5"/>
      <c r="QK34" s="5"/>
      <c r="QL34" s="5"/>
      <c r="QM34" s="5"/>
      <c r="QN34" s="5"/>
      <c r="QO34" s="5"/>
      <c r="QP34" s="5"/>
      <c r="QQ34" s="5"/>
      <c r="QR34" s="5"/>
      <c r="QS34" s="5"/>
      <c r="QT34" s="5"/>
      <c r="QU34" s="5"/>
      <c r="QV34" s="5"/>
      <c r="QW34" s="5"/>
      <c r="QX34" s="5"/>
      <c r="QY34" s="5"/>
      <c r="QZ34" s="5"/>
      <c r="RA34" s="5"/>
      <c r="RB34" s="5"/>
      <c r="RC34" s="5"/>
      <c r="RD34" s="5"/>
      <c r="RE34" s="5"/>
      <c r="RF34" s="5"/>
      <c r="RG34" s="5"/>
      <c r="RH34" s="5"/>
      <c r="RI34" s="5"/>
      <c r="RJ34" s="5"/>
      <c r="RK34" s="5"/>
      <c r="RL34" s="5"/>
      <c r="RM34" s="5"/>
      <c r="RN34" s="5"/>
      <c r="RO34" s="5"/>
      <c r="RP34" s="5"/>
      <c r="RQ34" s="5"/>
      <c r="RR34" s="5"/>
      <c r="RS34" s="5"/>
      <c r="RT34" s="5"/>
      <c r="RU34" s="5"/>
      <c r="RV34" s="5"/>
      <c r="RW34" s="5"/>
      <c r="RX34" s="5"/>
      <c r="RY34" s="5"/>
      <c r="RZ34" s="5"/>
      <c r="SA34" s="5"/>
      <c r="SB34" s="5"/>
      <c r="SC34" s="5"/>
      <c r="SD34" s="5"/>
      <c r="SE34" s="5"/>
      <c r="SF34" s="5"/>
      <c r="SG34" s="5"/>
      <c r="SH34" s="5"/>
      <c r="SI34" s="5"/>
      <c r="SJ34" s="5"/>
      <c r="SK34" s="5"/>
      <c r="SL34" s="5"/>
      <c r="SM34" s="5"/>
      <c r="SN34" s="5"/>
      <c r="SO34" s="5"/>
      <c r="SP34" s="5"/>
      <c r="SQ34" s="5"/>
      <c r="SR34" s="5"/>
      <c r="SS34" s="5"/>
      <c r="ST34" s="5"/>
      <c r="SU34" s="5"/>
      <c r="SV34" s="5"/>
      <c r="SW34" s="5"/>
      <c r="SX34" s="5"/>
      <c r="SY34" s="5"/>
      <c r="SZ34" s="5"/>
      <c r="TA34" s="5"/>
      <c r="TB34" s="5"/>
      <c r="TC34" s="5"/>
      <c r="TD34" s="5"/>
      <c r="TE34" s="5"/>
      <c r="TF34" s="5"/>
      <c r="TG34" s="5"/>
      <c r="TH34" s="5"/>
      <c r="TI34" s="5"/>
      <c r="TJ34" s="5"/>
      <c r="TK34" s="5"/>
      <c r="TL34" s="5"/>
      <c r="TM34" s="5"/>
      <c r="TN34" s="5"/>
      <c r="TO34" s="5"/>
      <c r="TP34" s="5"/>
      <c r="TQ34" s="5"/>
      <c r="TR34" s="5"/>
      <c r="TS34" s="5"/>
      <c r="TT34" s="5"/>
      <c r="TU34" s="5"/>
      <c r="TV34" s="5"/>
      <c r="TW34" s="5"/>
      <c r="TX34" s="5"/>
      <c r="TY34" s="5"/>
      <c r="TZ34" s="5"/>
      <c r="UA34" s="5"/>
      <c r="UB34" s="5"/>
      <c r="UC34" s="5"/>
      <c r="UD34" s="5"/>
      <c r="UE34" s="5"/>
      <c r="UF34" s="5"/>
      <c r="UG34" s="5"/>
      <c r="UH34" s="5"/>
      <c r="UI34" s="5"/>
      <c r="UJ34" s="5"/>
      <c r="UK34" s="5"/>
      <c r="UL34" s="5"/>
      <c r="UM34" s="5"/>
      <c r="UN34" s="5"/>
      <c r="UO34" s="5"/>
      <c r="UP34" s="5"/>
      <c r="UQ34" s="5"/>
      <c r="UR34" s="5"/>
      <c r="US34" s="5"/>
      <c r="UT34" s="5"/>
      <c r="UU34" s="5"/>
      <c r="UV34" s="5"/>
      <c r="UW34" s="5"/>
      <c r="UX34" s="5"/>
      <c r="UY34" s="5"/>
      <c r="UZ34" s="5"/>
      <c r="VA34" s="5"/>
      <c r="VB34" s="5"/>
      <c r="VC34" s="5"/>
      <c r="VD34" s="5"/>
      <c r="VE34" s="5"/>
      <c r="VF34" s="5"/>
      <c r="VG34" s="5"/>
      <c r="VH34" s="5"/>
      <c r="VI34" s="5"/>
      <c r="VJ34" s="5"/>
      <c r="VK34" s="5"/>
      <c r="VL34" s="5"/>
      <c r="VM34" s="5"/>
      <c r="VN34" s="5"/>
      <c r="VO34" s="5"/>
      <c r="VP34" s="5"/>
      <c r="VQ34" s="5"/>
      <c r="VR34" s="5"/>
      <c r="VS34" s="5"/>
      <c r="VT34" s="5"/>
      <c r="VU34" s="5"/>
      <c r="VV34" s="5"/>
      <c r="VW34" s="5"/>
      <c r="VX34" s="5"/>
      <c r="VY34" s="5"/>
      <c r="VZ34" s="5"/>
      <c r="WA34" s="5"/>
      <c r="WB34" s="5"/>
      <c r="WC34" s="5"/>
      <c r="WD34" s="5"/>
      <c r="WE34" s="5"/>
      <c r="WF34" s="5"/>
      <c r="WG34" s="5"/>
      <c r="WH34" s="5"/>
      <c r="WI34" s="5"/>
      <c r="WJ34" s="5"/>
      <c r="WK34" s="5"/>
      <c r="WL34" s="5"/>
      <c r="WM34" s="5"/>
      <c r="WN34" s="5"/>
      <c r="WO34" s="5"/>
      <c r="WP34" s="5"/>
      <c r="WQ34" s="5"/>
      <c r="WR34" s="5"/>
      <c r="WS34" s="5"/>
      <c r="WT34" s="5"/>
      <c r="WU34" s="5"/>
      <c r="WV34" s="5"/>
      <c r="WW34" s="5"/>
      <c r="WX34" s="5"/>
      <c r="WY34" s="5"/>
      <c r="WZ34" s="5"/>
      <c r="XA34" s="5"/>
      <c r="XB34" s="5"/>
      <c r="XC34" s="5"/>
      <c r="XD34" s="5"/>
      <c r="XE34" s="5"/>
      <c r="XF34" s="5"/>
      <c r="XG34" s="5"/>
      <c r="XH34" s="5"/>
      <c r="XI34" s="5"/>
      <c r="XJ34" s="5"/>
      <c r="XK34" s="5"/>
      <c r="XL34" s="5"/>
      <c r="XM34" s="5"/>
      <c r="XN34" s="5"/>
      <c r="XO34" s="5"/>
      <c r="XP34" s="5"/>
      <c r="XQ34" s="5"/>
      <c r="XR34" s="5"/>
      <c r="XS34" s="5"/>
      <c r="XT34" s="5"/>
      <c r="XU34" s="5"/>
      <c r="XV34" s="5"/>
      <c r="XW34" s="5"/>
      <c r="XX34" s="5"/>
      <c r="XY34" s="5"/>
      <c r="XZ34" s="5"/>
      <c r="YA34" s="5"/>
      <c r="YB34" s="5"/>
      <c r="YC34" s="5"/>
      <c r="YD34" s="5"/>
      <c r="YE34" s="5"/>
      <c r="YF34" s="5"/>
      <c r="YG34" s="5"/>
      <c r="YH34" s="5"/>
      <c r="YI34" s="5"/>
      <c r="YJ34" s="5"/>
      <c r="YK34" s="5"/>
      <c r="YL34" s="5"/>
      <c r="YM34" s="5"/>
      <c r="YN34" s="5"/>
      <c r="YO34" s="5"/>
      <c r="YP34" s="5"/>
      <c r="YQ34" s="5"/>
      <c r="YR34" s="5"/>
      <c r="YS34" s="5"/>
      <c r="YT34" s="5"/>
      <c r="YU34" s="5"/>
      <c r="YV34" s="5"/>
      <c r="YW34" s="5"/>
      <c r="YX34" s="5"/>
      <c r="YY34" s="5"/>
      <c r="YZ34" s="5"/>
      <c r="ZA34" s="5"/>
      <c r="ZB34" s="5"/>
      <c r="ZC34" s="5"/>
      <c r="ZD34" s="5"/>
      <c r="ZE34" s="5"/>
      <c r="ZF34" s="5"/>
      <c r="ZG34" s="5"/>
      <c r="ZH34" s="5"/>
      <c r="ZI34" s="5"/>
      <c r="ZJ34" s="5"/>
      <c r="ZK34" s="5"/>
      <c r="ZL34" s="5"/>
      <c r="ZM34" s="5"/>
      <c r="ZN34" s="5"/>
      <c r="ZO34" s="5"/>
      <c r="ZP34" s="5"/>
      <c r="ZQ34" s="5"/>
      <c r="ZR34" s="5"/>
      <c r="ZS34" s="5"/>
      <c r="ZT34" s="5"/>
      <c r="ZU34" s="5"/>
      <c r="ZV34" s="5"/>
      <c r="ZW34" s="5"/>
      <c r="ZX34" s="5"/>
      <c r="ZY34" s="5"/>
      <c r="ZZ34" s="5"/>
      <c r="AAA34" s="5"/>
      <c r="AAB34" s="5"/>
      <c r="AAC34" s="5"/>
      <c r="AAD34" s="5"/>
      <c r="AAE34" s="5"/>
      <c r="AAF34" s="5"/>
      <c r="AAG34" s="5"/>
      <c r="AAH34" s="5"/>
      <c r="AAI34" s="5"/>
      <c r="AAJ34" s="5"/>
      <c r="AAK34" s="5"/>
      <c r="AAL34" s="5"/>
      <c r="AAM34" s="5"/>
      <c r="AAN34" s="5"/>
      <c r="AAO34" s="5"/>
      <c r="AAP34" s="5"/>
      <c r="AAQ34" s="5"/>
      <c r="AAR34" s="5"/>
      <c r="AAS34" s="5"/>
      <c r="AAT34" s="5"/>
      <c r="AAU34" s="5"/>
      <c r="AAV34" s="5"/>
      <c r="AAW34" s="5"/>
      <c r="AAX34" s="5"/>
      <c r="AAY34" s="5"/>
      <c r="AAZ34" s="5"/>
      <c r="ABA34" s="5"/>
      <c r="ABB34" s="5"/>
      <c r="ABC34" s="5"/>
      <c r="ABD34" s="5"/>
      <c r="ABE34" s="5"/>
      <c r="ABF34" s="5"/>
      <c r="ABG34" s="5"/>
      <c r="ABH34" s="5"/>
      <c r="ABI34" s="5"/>
      <c r="ABJ34" s="5"/>
      <c r="ABK34" s="5"/>
      <c r="ABL34" s="5"/>
      <c r="ABM34" s="5"/>
      <c r="ABN34" s="5"/>
      <c r="ABO34" s="5"/>
      <c r="ABP34" s="5"/>
      <c r="ABQ34" s="5"/>
      <c r="ABR34" s="5"/>
      <c r="ABS34" s="5"/>
      <c r="ABT34" s="5"/>
      <c r="ABU34" s="5"/>
      <c r="ABV34" s="5"/>
      <c r="ABW34" s="5"/>
      <c r="ABX34" s="5"/>
      <c r="ABY34" s="5"/>
      <c r="ABZ34" s="5"/>
      <c r="ACA34" s="5"/>
      <c r="ACB34" s="5"/>
      <c r="ACC34" s="5"/>
      <c r="ACD34" s="5"/>
      <c r="ACE34" s="5"/>
      <c r="ACF34" s="5"/>
      <c r="ACG34" s="5"/>
      <c r="ACH34" s="5"/>
      <c r="ACI34" s="5"/>
      <c r="ACJ34" s="5"/>
      <c r="ACK34" s="5"/>
      <c r="ACL34" s="5"/>
      <c r="ACM34" s="5"/>
      <c r="ACN34" s="5"/>
      <c r="ACO34" s="5"/>
      <c r="ACP34" s="5"/>
      <c r="ACQ34" s="5"/>
      <c r="ACR34" s="5"/>
      <c r="ACS34" s="5"/>
      <c r="ACT34" s="5"/>
      <c r="ACU34" s="5"/>
      <c r="ACV34" s="5"/>
      <c r="ACW34" s="5"/>
      <c r="ACX34" s="5"/>
      <c r="ACY34" s="5"/>
      <c r="ACZ34" s="5"/>
      <c r="ADA34" s="5"/>
      <c r="ADB34" s="5"/>
      <c r="ADC34" s="5"/>
      <c r="ADD34" s="5"/>
      <c r="ADE34" s="5"/>
      <c r="ADF34" s="5"/>
      <c r="ADG34" s="5"/>
      <c r="ADH34" s="5"/>
      <c r="ADI34" s="5"/>
      <c r="ADJ34" s="5"/>
      <c r="ADK34" s="5"/>
      <c r="ADL34" s="5"/>
      <c r="ADM34" s="5"/>
      <c r="ADN34" s="5"/>
      <c r="ADO34" s="5"/>
      <c r="ADP34" s="5"/>
      <c r="ADQ34" s="5"/>
      <c r="ADR34" s="5"/>
      <c r="ADS34" s="5"/>
      <c r="ADT34" s="5"/>
      <c r="ADU34" s="5"/>
      <c r="ADV34" s="5"/>
      <c r="ADW34" s="5"/>
      <c r="ADX34" s="5"/>
      <c r="ADY34" s="5"/>
      <c r="ADZ34" s="5"/>
      <c r="AEA34" s="5"/>
      <c r="AEB34" s="5"/>
      <c r="AEC34" s="5"/>
      <c r="AED34" s="5"/>
      <c r="AEE34" s="5"/>
      <c r="AEF34" s="5"/>
      <c r="AEG34" s="5"/>
      <c r="AEH34" s="5"/>
      <c r="AEI34" s="5"/>
      <c r="AEJ34" s="5"/>
      <c r="AEK34" s="5"/>
      <c r="AEL34" s="5"/>
      <c r="AEM34" s="5"/>
      <c r="AEN34" s="5"/>
      <c r="AEO34" s="5"/>
      <c r="AEP34" s="5"/>
      <c r="AEQ34" s="5"/>
      <c r="AER34" s="5"/>
      <c r="AES34" s="5"/>
      <c r="AET34" s="5"/>
      <c r="AEU34" s="5"/>
      <c r="AEV34" s="5"/>
      <c r="AEW34" s="5"/>
      <c r="AEX34" s="5"/>
      <c r="AEY34" s="5"/>
      <c r="AEZ34" s="5"/>
      <c r="AFA34" s="5"/>
      <c r="AFB34" s="5"/>
      <c r="AFC34" s="5"/>
      <c r="AFD34" s="5"/>
      <c r="AFE34" s="5"/>
      <c r="AFF34" s="5"/>
      <c r="AFG34" s="5"/>
      <c r="AFH34" s="5"/>
      <c r="AFI34" s="5"/>
      <c r="AFJ34" s="5"/>
      <c r="AFK34" s="5"/>
      <c r="AFL34" s="5"/>
      <c r="AFM34" s="5"/>
      <c r="AFN34" s="5"/>
      <c r="AFO34" s="5"/>
      <c r="AFP34" s="5"/>
      <c r="AFQ34" s="5"/>
      <c r="AFR34" s="5"/>
      <c r="AFS34" s="5"/>
      <c r="AFT34" s="5"/>
      <c r="AFU34" s="5"/>
      <c r="AFV34" s="5"/>
      <c r="AFW34" s="5"/>
      <c r="AFX34" s="5"/>
      <c r="AFY34" s="5"/>
      <c r="AFZ34" s="5"/>
      <c r="AGA34" s="5"/>
      <c r="AGB34" s="5"/>
      <c r="AGC34" s="5"/>
      <c r="AGD34" s="5"/>
      <c r="AGE34" s="5"/>
      <c r="AGF34" s="5"/>
      <c r="AGG34" s="5"/>
      <c r="AGH34" s="5"/>
      <c r="AGI34" s="5"/>
      <c r="AGJ34" s="5"/>
      <c r="AGK34" s="5"/>
      <c r="AGL34" s="5"/>
      <c r="AGM34" s="5"/>
      <c r="AGN34" s="5"/>
      <c r="AGO34" s="5"/>
      <c r="AGP34" s="5"/>
      <c r="AGQ34" s="5"/>
      <c r="AGR34" s="5"/>
      <c r="AGS34" s="5"/>
      <c r="AGT34" s="5"/>
      <c r="AGU34" s="5"/>
      <c r="AGV34" s="5"/>
      <c r="AGW34" s="5"/>
      <c r="AGX34" s="5"/>
      <c r="AGY34" s="5"/>
      <c r="AGZ34" s="5"/>
      <c r="AHA34" s="5"/>
      <c r="AHB34" s="5"/>
      <c r="AHC34" s="5"/>
      <c r="AHD34" s="5"/>
      <c r="AHE34" s="5"/>
      <c r="AHF34" s="5"/>
      <c r="AHG34" s="5"/>
      <c r="AHH34" s="5"/>
      <c r="AHI34" s="5"/>
      <c r="AHJ34" s="5"/>
      <c r="AHK34" s="5"/>
      <c r="AHL34" s="5"/>
      <c r="AHM34" s="5"/>
      <c r="AHN34" s="5"/>
      <c r="AHO34" s="5"/>
      <c r="AHP34" s="5"/>
      <c r="AHQ34" s="5"/>
      <c r="AHR34" s="5"/>
      <c r="AHS34" s="5"/>
      <c r="AHT34" s="5"/>
      <c r="AHU34" s="5"/>
      <c r="AHV34" s="5"/>
      <c r="AHW34" s="5"/>
      <c r="AHX34" s="5"/>
      <c r="AHY34" s="5"/>
      <c r="AHZ34" s="5"/>
      <c r="AIA34" s="5"/>
      <c r="AIB34" s="5"/>
      <c r="AIC34" s="5"/>
      <c r="AID34" s="5"/>
      <c r="AIE34" s="5"/>
      <c r="AIF34" s="5"/>
      <c r="AIG34" s="5"/>
      <c r="AIH34" s="5"/>
      <c r="AII34" s="5"/>
      <c r="AIJ34" s="5"/>
      <c r="AIK34" s="5"/>
      <c r="AIL34" s="5"/>
      <c r="AIM34" s="5"/>
      <c r="AIN34" s="5"/>
      <c r="AIO34" s="5"/>
      <c r="AIP34" s="5"/>
      <c r="AIQ34" s="5"/>
      <c r="AIR34" s="5"/>
      <c r="AIS34" s="5"/>
      <c r="AIT34" s="5"/>
      <c r="AIU34" s="5"/>
      <c r="AIV34" s="5"/>
      <c r="AIW34" s="5"/>
      <c r="AIX34" s="5"/>
      <c r="AIY34" s="5"/>
      <c r="AIZ34" s="5"/>
      <c r="AJA34" s="5"/>
      <c r="AJB34" s="5"/>
      <c r="AJC34" s="5"/>
      <c r="AJD34" s="5"/>
      <c r="AJE34" s="5"/>
      <c r="AJF34" s="5"/>
      <c r="AJG34" s="5"/>
      <c r="AJH34" s="5"/>
      <c r="AJI34" s="5"/>
      <c r="AJJ34" s="5"/>
      <c r="AJK34" s="5"/>
      <c r="AJL34" s="5"/>
      <c r="AJM34" s="5"/>
      <c r="AJN34" s="5"/>
      <c r="AJO34" s="5"/>
      <c r="AJP34" s="5"/>
      <c r="AJQ34" s="5"/>
      <c r="AJR34" s="5"/>
      <c r="AJS34" s="5"/>
      <c r="AJT34" s="5"/>
      <c r="AJU34" s="5"/>
      <c r="AJV34" s="5"/>
      <c r="AJW34" s="5"/>
      <c r="AJX34" s="5"/>
      <c r="AJY34" s="5"/>
      <c r="AJZ34" s="5"/>
      <c r="AKA34" s="5"/>
      <c r="AKB34" s="5"/>
      <c r="AKC34" s="5"/>
      <c r="AKD34" s="5"/>
      <c r="AKE34" s="5"/>
      <c r="AKF34" s="5"/>
      <c r="AKG34" s="5"/>
      <c r="AKH34" s="5"/>
      <c r="AKI34" s="5"/>
      <c r="AKJ34" s="5"/>
      <c r="AKK34" s="5"/>
      <c r="AKL34" s="5"/>
      <c r="AKM34" s="5"/>
      <c r="AKN34" s="5"/>
      <c r="AKO34" s="5"/>
      <c r="AKP34" s="5"/>
      <c r="AKQ34" s="5"/>
      <c r="AKR34" s="5"/>
      <c r="AKS34" s="5"/>
      <c r="AKT34" s="5"/>
      <c r="AKU34" s="5"/>
      <c r="AKV34" s="5"/>
      <c r="AKW34" s="5"/>
      <c r="AKX34" s="5"/>
      <c r="AKY34" s="5"/>
      <c r="AKZ34" s="5"/>
      <c r="ALA34" s="5"/>
      <c r="ALB34" s="5"/>
      <c r="ALC34" s="5"/>
      <c r="ALD34" s="5"/>
      <c r="ALE34" s="5"/>
      <c r="ALF34" s="5"/>
      <c r="ALG34" s="5"/>
      <c r="ALH34" s="5"/>
      <c r="ALI34" s="5"/>
      <c r="ALJ34" s="5"/>
      <c r="ALK34" s="5"/>
      <c r="ALL34" s="5"/>
      <c r="ALM34" s="5"/>
      <c r="ALN34" s="5"/>
      <c r="ALO34" s="5"/>
      <c r="ALP34" s="5"/>
      <c r="ALQ34" s="5"/>
      <c r="ALR34" s="5"/>
      <c r="ALS34" s="5"/>
      <c r="ALT34" s="5"/>
      <c r="ALU34" s="5"/>
      <c r="ALV34" s="5"/>
      <c r="ALW34" s="5"/>
      <c r="ALX34" s="5"/>
      <c r="ALY34" s="5"/>
      <c r="ALZ34" s="5"/>
      <c r="AMA34" s="5"/>
      <c r="AMB34" s="5"/>
      <c r="AMC34" s="5"/>
      <c r="AMD34" s="5"/>
      <c r="AME34" s="5"/>
      <c r="AMF34" s="5"/>
      <c r="AMG34" s="5"/>
      <c r="AMH34" s="5"/>
      <c r="AMI34" s="5"/>
      <c r="AMJ34" s="5"/>
    </row>
    <row r="35" spans="1:1024" s="300" customFormat="1" ht="12.75" x14ac:dyDescent="0.2">
      <c r="A35" s="5"/>
      <c r="B35" s="5"/>
      <c r="C35" s="5"/>
      <c r="D35" s="5"/>
      <c r="E35" s="5"/>
      <c r="F35" s="5"/>
      <c r="G35" s="5"/>
      <c r="H35" s="5"/>
      <c r="I35" s="5"/>
      <c r="J35" s="296"/>
      <c r="K35" s="296"/>
      <c r="L35" s="296"/>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5"/>
      <c r="NI35" s="5"/>
      <c r="NJ35" s="5"/>
      <c r="NK35" s="5"/>
      <c r="NL35" s="5"/>
      <c r="NM35" s="5"/>
      <c r="NN35" s="5"/>
      <c r="NO35" s="5"/>
      <c r="NP35" s="5"/>
      <c r="NQ35" s="5"/>
      <c r="NR35" s="5"/>
      <c r="NS35" s="5"/>
      <c r="NT35" s="5"/>
      <c r="NU35" s="5"/>
      <c r="NV35" s="5"/>
      <c r="NW35" s="5"/>
      <c r="NX35" s="5"/>
      <c r="NY35" s="5"/>
      <c r="NZ35" s="5"/>
      <c r="OA35" s="5"/>
      <c r="OB35" s="5"/>
      <c r="OC35" s="5"/>
      <c r="OD35" s="5"/>
      <c r="OE35" s="5"/>
      <c r="OF35" s="5"/>
      <c r="OG35" s="5"/>
      <c r="OH35" s="5"/>
      <c r="OI35" s="5"/>
      <c r="OJ35" s="5"/>
      <c r="OK35" s="5"/>
      <c r="OL35" s="5"/>
      <c r="OM35" s="5"/>
      <c r="ON35" s="5"/>
      <c r="OO35" s="5"/>
      <c r="OP35" s="5"/>
      <c r="OQ35" s="5"/>
      <c r="OR35" s="5"/>
      <c r="OS35" s="5"/>
      <c r="OT35" s="5"/>
      <c r="OU35" s="5"/>
      <c r="OV35" s="5"/>
      <c r="OW35" s="5"/>
      <c r="OX35" s="5"/>
      <c r="OY35" s="5"/>
      <c r="OZ35" s="5"/>
      <c r="PA35" s="5"/>
      <c r="PB35" s="5"/>
      <c r="PC35" s="5"/>
      <c r="PD35" s="5"/>
      <c r="PE35" s="5"/>
      <c r="PF35" s="5"/>
      <c r="PG35" s="5"/>
      <c r="PH35" s="5"/>
      <c r="PI35" s="5"/>
      <c r="PJ35" s="5"/>
      <c r="PK35" s="5"/>
      <c r="PL35" s="5"/>
      <c r="PM35" s="5"/>
      <c r="PN35" s="5"/>
      <c r="PO35" s="5"/>
      <c r="PP35" s="5"/>
      <c r="PQ35" s="5"/>
      <c r="PR35" s="5"/>
      <c r="PS35" s="5"/>
      <c r="PT35" s="5"/>
      <c r="PU35" s="5"/>
      <c r="PV35" s="5"/>
      <c r="PW35" s="5"/>
      <c r="PX35" s="5"/>
      <c r="PY35" s="5"/>
      <c r="PZ35" s="5"/>
      <c r="QA35" s="5"/>
      <c r="QB35" s="5"/>
      <c r="QC35" s="5"/>
      <c r="QD35" s="5"/>
      <c r="QE35" s="5"/>
      <c r="QF35" s="5"/>
      <c r="QG35" s="5"/>
      <c r="QH35" s="5"/>
      <c r="QI35" s="5"/>
      <c r="QJ35" s="5"/>
      <c r="QK35" s="5"/>
      <c r="QL35" s="5"/>
      <c r="QM35" s="5"/>
      <c r="QN35" s="5"/>
      <c r="QO35" s="5"/>
      <c r="QP35" s="5"/>
      <c r="QQ35" s="5"/>
      <c r="QR35" s="5"/>
      <c r="QS35" s="5"/>
      <c r="QT35" s="5"/>
      <c r="QU35" s="5"/>
      <c r="QV35" s="5"/>
      <c r="QW35" s="5"/>
      <c r="QX35" s="5"/>
      <c r="QY35" s="5"/>
      <c r="QZ35" s="5"/>
      <c r="RA35" s="5"/>
      <c r="RB35" s="5"/>
      <c r="RC35" s="5"/>
      <c r="RD35" s="5"/>
      <c r="RE35" s="5"/>
      <c r="RF35" s="5"/>
      <c r="RG35" s="5"/>
      <c r="RH35" s="5"/>
      <c r="RI35" s="5"/>
      <c r="RJ35" s="5"/>
      <c r="RK35" s="5"/>
      <c r="RL35" s="5"/>
      <c r="RM35" s="5"/>
      <c r="RN35" s="5"/>
      <c r="RO35" s="5"/>
      <c r="RP35" s="5"/>
      <c r="RQ35" s="5"/>
      <c r="RR35" s="5"/>
      <c r="RS35" s="5"/>
      <c r="RT35" s="5"/>
      <c r="RU35" s="5"/>
      <c r="RV35" s="5"/>
      <c r="RW35" s="5"/>
      <c r="RX35" s="5"/>
      <c r="RY35" s="5"/>
      <c r="RZ35" s="5"/>
      <c r="SA35" s="5"/>
      <c r="SB35" s="5"/>
      <c r="SC35" s="5"/>
      <c r="SD35" s="5"/>
      <c r="SE35" s="5"/>
      <c r="SF35" s="5"/>
      <c r="SG35" s="5"/>
      <c r="SH35" s="5"/>
      <c r="SI35" s="5"/>
      <c r="SJ35" s="5"/>
      <c r="SK35" s="5"/>
      <c r="SL35" s="5"/>
      <c r="SM35" s="5"/>
      <c r="SN35" s="5"/>
      <c r="SO35" s="5"/>
      <c r="SP35" s="5"/>
      <c r="SQ35" s="5"/>
      <c r="SR35" s="5"/>
      <c r="SS35" s="5"/>
      <c r="ST35" s="5"/>
      <c r="SU35" s="5"/>
      <c r="SV35" s="5"/>
      <c r="SW35" s="5"/>
      <c r="SX35" s="5"/>
      <c r="SY35" s="5"/>
      <c r="SZ35" s="5"/>
      <c r="TA35" s="5"/>
      <c r="TB35" s="5"/>
      <c r="TC35" s="5"/>
      <c r="TD35" s="5"/>
      <c r="TE35" s="5"/>
      <c r="TF35" s="5"/>
      <c r="TG35" s="5"/>
      <c r="TH35" s="5"/>
      <c r="TI35" s="5"/>
      <c r="TJ35" s="5"/>
      <c r="TK35" s="5"/>
      <c r="TL35" s="5"/>
      <c r="TM35" s="5"/>
      <c r="TN35" s="5"/>
      <c r="TO35" s="5"/>
      <c r="TP35" s="5"/>
      <c r="TQ35" s="5"/>
      <c r="TR35" s="5"/>
      <c r="TS35" s="5"/>
      <c r="TT35" s="5"/>
      <c r="TU35" s="5"/>
      <c r="TV35" s="5"/>
      <c r="TW35" s="5"/>
      <c r="TX35" s="5"/>
      <c r="TY35" s="5"/>
      <c r="TZ35" s="5"/>
      <c r="UA35" s="5"/>
      <c r="UB35" s="5"/>
      <c r="UC35" s="5"/>
      <c r="UD35" s="5"/>
      <c r="UE35" s="5"/>
      <c r="UF35" s="5"/>
      <c r="UG35" s="5"/>
      <c r="UH35" s="5"/>
      <c r="UI35" s="5"/>
      <c r="UJ35" s="5"/>
      <c r="UK35" s="5"/>
      <c r="UL35" s="5"/>
      <c r="UM35" s="5"/>
      <c r="UN35" s="5"/>
      <c r="UO35" s="5"/>
      <c r="UP35" s="5"/>
      <c r="UQ35" s="5"/>
      <c r="UR35" s="5"/>
      <c r="US35" s="5"/>
      <c r="UT35" s="5"/>
      <c r="UU35" s="5"/>
      <c r="UV35" s="5"/>
      <c r="UW35" s="5"/>
      <c r="UX35" s="5"/>
      <c r="UY35" s="5"/>
      <c r="UZ35" s="5"/>
      <c r="VA35" s="5"/>
      <c r="VB35" s="5"/>
      <c r="VC35" s="5"/>
      <c r="VD35" s="5"/>
      <c r="VE35" s="5"/>
      <c r="VF35" s="5"/>
      <c r="VG35" s="5"/>
      <c r="VH35" s="5"/>
      <c r="VI35" s="5"/>
      <c r="VJ35" s="5"/>
      <c r="VK35" s="5"/>
      <c r="VL35" s="5"/>
      <c r="VM35" s="5"/>
      <c r="VN35" s="5"/>
      <c r="VO35" s="5"/>
      <c r="VP35" s="5"/>
      <c r="VQ35" s="5"/>
      <c r="VR35" s="5"/>
      <c r="VS35" s="5"/>
      <c r="VT35" s="5"/>
      <c r="VU35" s="5"/>
      <c r="VV35" s="5"/>
      <c r="VW35" s="5"/>
      <c r="VX35" s="5"/>
      <c r="VY35" s="5"/>
      <c r="VZ35" s="5"/>
      <c r="WA35" s="5"/>
      <c r="WB35" s="5"/>
      <c r="WC35" s="5"/>
      <c r="WD35" s="5"/>
      <c r="WE35" s="5"/>
      <c r="WF35" s="5"/>
      <c r="WG35" s="5"/>
      <c r="WH35" s="5"/>
      <c r="WI35" s="5"/>
      <c r="WJ35" s="5"/>
      <c r="WK35" s="5"/>
      <c r="WL35" s="5"/>
      <c r="WM35" s="5"/>
      <c r="WN35" s="5"/>
      <c r="WO35" s="5"/>
      <c r="WP35" s="5"/>
      <c r="WQ35" s="5"/>
      <c r="WR35" s="5"/>
      <c r="WS35" s="5"/>
      <c r="WT35" s="5"/>
      <c r="WU35" s="5"/>
      <c r="WV35" s="5"/>
      <c r="WW35" s="5"/>
      <c r="WX35" s="5"/>
      <c r="WY35" s="5"/>
      <c r="WZ35" s="5"/>
      <c r="XA35" s="5"/>
      <c r="XB35" s="5"/>
      <c r="XC35" s="5"/>
      <c r="XD35" s="5"/>
      <c r="XE35" s="5"/>
      <c r="XF35" s="5"/>
      <c r="XG35" s="5"/>
      <c r="XH35" s="5"/>
      <c r="XI35" s="5"/>
      <c r="XJ35" s="5"/>
      <c r="XK35" s="5"/>
      <c r="XL35" s="5"/>
      <c r="XM35" s="5"/>
      <c r="XN35" s="5"/>
      <c r="XO35" s="5"/>
      <c r="XP35" s="5"/>
      <c r="XQ35" s="5"/>
      <c r="XR35" s="5"/>
      <c r="XS35" s="5"/>
      <c r="XT35" s="5"/>
      <c r="XU35" s="5"/>
      <c r="XV35" s="5"/>
      <c r="XW35" s="5"/>
      <c r="XX35" s="5"/>
      <c r="XY35" s="5"/>
      <c r="XZ35" s="5"/>
      <c r="YA35" s="5"/>
      <c r="YB35" s="5"/>
      <c r="YC35" s="5"/>
      <c r="YD35" s="5"/>
      <c r="YE35" s="5"/>
      <c r="YF35" s="5"/>
      <c r="YG35" s="5"/>
      <c r="YH35" s="5"/>
      <c r="YI35" s="5"/>
      <c r="YJ35" s="5"/>
      <c r="YK35" s="5"/>
      <c r="YL35" s="5"/>
      <c r="YM35" s="5"/>
      <c r="YN35" s="5"/>
      <c r="YO35" s="5"/>
      <c r="YP35" s="5"/>
      <c r="YQ35" s="5"/>
      <c r="YR35" s="5"/>
      <c r="YS35" s="5"/>
      <c r="YT35" s="5"/>
      <c r="YU35" s="5"/>
      <c r="YV35" s="5"/>
      <c r="YW35" s="5"/>
      <c r="YX35" s="5"/>
      <c r="YY35" s="5"/>
      <c r="YZ35" s="5"/>
      <c r="ZA35" s="5"/>
      <c r="ZB35" s="5"/>
      <c r="ZC35" s="5"/>
      <c r="ZD35" s="5"/>
      <c r="ZE35" s="5"/>
      <c r="ZF35" s="5"/>
      <c r="ZG35" s="5"/>
      <c r="ZH35" s="5"/>
      <c r="ZI35" s="5"/>
      <c r="ZJ35" s="5"/>
      <c r="ZK35" s="5"/>
      <c r="ZL35" s="5"/>
      <c r="ZM35" s="5"/>
      <c r="ZN35" s="5"/>
      <c r="ZO35" s="5"/>
      <c r="ZP35" s="5"/>
      <c r="ZQ35" s="5"/>
      <c r="ZR35" s="5"/>
      <c r="ZS35" s="5"/>
      <c r="ZT35" s="5"/>
      <c r="ZU35" s="5"/>
      <c r="ZV35" s="5"/>
      <c r="ZW35" s="5"/>
      <c r="ZX35" s="5"/>
      <c r="ZY35" s="5"/>
      <c r="ZZ35" s="5"/>
      <c r="AAA35" s="5"/>
      <c r="AAB35" s="5"/>
      <c r="AAC35" s="5"/>
      <c r="AAD35" s="5"/>
      <c r="AAE35" s="5"/>
      <c r="AAF35" s="5"/>
      <c r="AAG35" s="5"/>
      <c r="AAH35" s="5"/>
      <c r="AAI35" s="5"/>
      <c r="AAJ35" s="5"/>
      <c r="AAK35" s="5"/>
      <c r="AAL35" s="5"/>
      <c r="AAM35" s="5"/>
      <c r="AAN35" s="5"/>
      <c r="AAO35" s="5"/>
      <c r="AAP35" s="5"/>
      <c r="AAQ35" s="5"/>
      <c r="AAR35" s="5"/>
      <c r="AAS35" s="5"/>
      <c r="AAT35" s="5"/>
      <c r="AAU35" s="5"/>
      <c r="AAV35" s="5"/>
      <c r="AAW35" s="5"/>
      <c r="AAX35" s="5"/>
      <c r="AAY35" s="5"/>
      <c r="AAZ35" s="5"/>
      <c r="ABA35" s="5"/>
      <c r="ABB35" s="5"/>
      <c r="ABC35" s="5"/>
      <c r="ABD35" s="5"/>
      <c r="ABE35" s="5"/>
      <c r="ABF35" s="5"/>
      <c r="ABG35" s="5"/>
      <c r="ABH35" s="5"/>
      <c r="ABI35" s="5"/>
      <c r="ABJ35" s="5"/>
      <c r="ABK35" s="5"/>
      <c r="ABL35" s="5"/>
      <c r="ABM35" s="5"/>
      <c r="ABN35" s="5"/>
      <c r="ABO35" s="5"/>
      <c r="ABP35" s="5"/>
      <c r="ABQ35" s="5"/>
      <c r="ABR35" s="5"/>
      <c r="ABS35" s="5"/>
      <c r="ABT35" s="5"/>
      <c r="ABU35" s="5"/>
      <c r="ABV35" s="5"/>
      <c r="ABW35" s="5"/>
      <c r="ABX35" s="5"/>
      <c r="ABY35" s="5"/>
      <c r="ABZ35" s="5"/>
      <c r="ACA35" s="5"/>
      <c r="ACB35" s="5"/>
      <c r="ACC35" s="5"/>
      <c r="ACD35" s="5"/>
      <c r="ACE35" s="5"/>
      <c r="ACF35" s="5"/>
      <c r="ACG35" s="5"/>
      <c r="ACH35" s="5"/>
      <c r="ACI35" s="5"/>
      <c r="ACJ35" s="5"/>
      <c r="ACK35" s="5"/>
      <c r="ACL35" s="5"/>
      <c r="ACM35" s="5"/>
      <c r="ACN35" s="5"/>
      <c r="ACO35" s="5"/>
      <c r="ACP35" s="5"/>
      <c r="ACQ35" s="5"/>
      <c r="ACR35" s="5"/>
      <c r="ACS35" s="5"/>
      <c r="ACT35" s="5"/>
      <c r="ACU35" s="5"/>
      <c r="ACV35" s="5"/>
      <c r="ACW35" s="5"/>
      <c r="ACX35" s="5"/>
      <c r="ACY35" s="5"/>
      <c r="ACZ35" s="5"/>
      <c r="ADA35" s="5"/>
      <c r="ADB35" s="5"/>
      <c r="ADC35" s="5"/>
      <c r="ADD35" s="5"/>
      <c r="ADE35" s="5"/>
      <c r="ADF35" s="5"/>
      <c r="ADG35" s="5"/>
      <c r="ADH35" s="5"/>
      <c r="ADI35" s="5"/>
      <c r="ADJ35" s="5"/>
      <c r="ADK35" s="5"/>
      <c r="ADL35" s="5"/>
      <c r="ADM35" s="5"/>
      <c r="ADN35" s="5"/>
      <c r="ADO35" s="5"/>
      <c r="ADP35" s="5"/>
      <c r="ADQ35" s="5"/>
      <c r="ADR35" s="5"/>
      <c r="ADS35" s="5"/>
      <c r="ADT35" s="5"/>
      <c r="ADU35" s="5"/>
      <c r="ADV35" s="5"/>
      <c r="ADW35" s="5"/>
      <c r="ADX35" s="5"/>
      <c r="ADY35" s="5"/>
      <c r="ADZ35" s="5"/>
      <c r="AEA35" s="5"/>
      <c r="AEB35" s="5"/>
      <c r="AEC35" s="5"/>
      <c r="AED35" s="5"/>
      <c r="AEE35" s="5"/>
      <c r="AEF35" s="5"/>
      <c r="AEG35" s="5"/>
      <c r="AEH35" s="5"/>
      <c r="AEI35" s="5"/>
      <c r="AEJ35" s="5"/>
      <c r="AEK35" s="5"/>
      <c r="AEL35" s="5"/>
      <c r="AEM35" s="5"/>
      <c r="AEN35" s="5"/>
      <c r="AEO35" s="5"/>
      <c r="AEP35" s="5"/>
      <c r="AEQ35" s="5"/>
      <c r="AER35" s="5"/>
      <c r="AES35" s="5"/>
      <c r="AET35" s="5"/>
      <c r="AEU35" s="5"/>
      <c r="AEV35" s="5"/>
      <c r="AEW35" s="5"/>
      <c r="AEX35" s="5"/>
      <c r="AEY35" s="5"/>
      <c r="AEZ35" s="5"/>
      <c r="AFA35" s="5"/>
      <c r="AFB35" s="5"/>
      <c r="AFC35" s="5"/>
      <c r="AFD35" s="5"/>
      <c r="AFE35" s="5"/>
      <c r="AFF35" s="5"/>
      <c r="AFG35" s="5"/>
      <c r="AFH35" s="5"/>
      <c r="AFI35" s="5"/>
      <c r="AFJ35" s="5"/>
      <c r="AFK35" s="5"/>
      <c r="AFL35" s="5"/>
      <c r="AFM35" s="5"/>
      <c r="AFN35" s="5"/>
      <c r="AFO35" s="5"/>
      <c r="AFP35" s="5"/>
      <c r="AFQ35" s="5"/>
      <c r="AFR35" s="5"/>
      <c r="AFS35" s="5"/>
      <c r="AFT35" s="5"/>
      <c r="AFU35" s="5"/>
      <c r="AFV35" s="5"/>
      <c r="AFW35" s="5"/>
      <c r="AFX35" s="5"/>
      <c r="AFY35" s="5"/>
      <c r="AFZ35" s="5"/>
      <c r="AGA35" s="5"/>
      <c r="AGB35" s="5"/>
      <c r="AGC35" s="5"/>
      <c r="AGD35" s="5"/>
      <c r="AGE35" s="5"/>
      <c r="AGF35" s="5"/>
      <c r="AGG35" s="5"/>
      <c r="AGH35" s="5"/>
      <c r="AGI35" s="5"/>
      <c r="AGJ35" s="5"/>
      <c r="AGK35" s="5"/>
      <c r="AGL35" s="5"/>
      <c r="AGM35" s="5"/>
      <c r="AGN35" s="5"/>
      <c r="AGO35" s="5"/>
      <c r="AGP35" s="5"/>
      <c r="AGQ35" s="5"/>
      <c r="AGR35" s="5"/>
      <c r="AGS35" s="5"/>
      <c r="AGT35" s="5"/>
      <c r="AGU35" s="5"/>
      <c r="AGV35" s="5"/>
      <c r="AGW35" s="5"/>
      <c r="AGX35" s="5"/>
      <c r="AGY35" s="5"/>
      <c r="AGZ35" s="5"/>
      <c r="AHA35" s="5"/>
      <c r="AHB35" s="5"/>
      <c r="AHC35" s="5"/>
      <c r="AHD35" s="5"/>
      <c r="AHE35" s="5"/>
      <c r="AHF35" s="5"/>
      <c r="AHG35" s="5"/>
      <c r="AHH35" s="5"/>
      <c r="AHI35" s="5"/>
      <c r="AHJ35" s="5"/>
      <c r="AHK35" s="5"/>
      <c r="AHL35" s="5"/>
      <c r="AHM35" s="5"/>
      <c r="AHN35" s="5"/>
      <c r="AHO35" s="5"/>
      <c r="AHP35" s="5"/>
      <c r="AHQ35" s="5"/>
      <c r="AHR35" s="5"/>
      <c r="AHS35" s="5"/>
      <c r="AHT35" s="5"/>
      <c r="AHU35" s="5"/>
      <c r="AHV35" s="5"/>
      <c r="AHW35" s="5"/>
      <c r="AHX35" s="5"/>
      <c r="AHY35" s="5"/>
      <c r="AHZ35" s="5"/>
      <c r="AIA35" s="5"/>
      <c r="AIB35" s="5"/>
      <c r="AIC35" s="5"/>
      <c r="AID35" s="5"/>
      <c r="AIE35" s="5"/>
      <c r="AIF35" s="5"/>
      <c r="AIG35" s="5"/>
      <c r="AIH35" s="5"/>
      <c r="AII35" s="5"/>
      <c r="AIJ35" s="5"/>
      <c r="AIK35" s="5"/>
      <c r="AIL35" s="5"/>
      <c r="AIM35" s="5"/>
      <c r="AIN35" s="5"/>
      <c r="AIO35" s="5"/>
      <c r="AIP35" s="5"/>
      <c r="AIQ35" s="5"/>
      <c r="AIR35" s="5"/>
      <c r="AIS35" s="5"/>
      <c r="AIT35" s="5"/>
      <c r="AIU35" s="5"/>
      <c r="AIV35" s="5"/>
      <c r="AIW35" s="5"/>
      <c r="AIX35" s="5"/>
      <c r="AIY35" s="5"/>
      <c r="AIZ35" s="5"/>
      <c r="AJA35" s="5"/>
      <c r="AJB35" s="5"/>
      <c r="AJC35" s="5"/>
      <c r="AJD35" s="5"/>
      <c r="AJE35" s="5"/>
      <c r="AJF35" s="5"/>
      <c r="AJG35" s="5"/>
      <c r="AJH35" s="5"/>
      <c r="AJI35" s="5"/>
      <c r="AJJ35" s="5"/>
      <c r="AJK35" s="5"/>
      <c r="AJL35" s="5"/>
      <c r="AJM35" s="5"/>
      <c r="AJN35" s="5"/>
      <c r="AJO35" s="5"/>
      <c r="AJP35" s="5"/>
      <c r="AJQ35" s="5"/>
      <c r="AJR35" s="5"/>
      <c r="AJS35" s="5"/>
      <c r="AJT35" s="5"/>
      <c r="AJU35" s="5"/>
      <c r="AJV35" s="5"/>
      <c r="AJW35" s="5"/>
      <c r="AJX35" s="5"/>
      <c r="AJY35" s="5"/>
      <c r="AJZ35" s="5"/>
      <c r="AKA35" s="5"/>
      <c r="AKB35" s="5"/>
      <c r="AKC35" s="5"/>
      <c r="AKD35" s="5"/>
      <c r="AKE35" s="5"/>
      <c r="AKF35" s="5"/>
      <c r="AKG35" s="5"/>
      <c r="AKH35" s="5"/>
      <c r="AKI35" s="5"/>
      <c r="AKJ35" s="5"/>
      <c r="AKK35" s="5"/>
      <c r="AKL35" s="5"/>
      <c r="AKM35" s="5"/>
      <c r="AKN35" s="5"/>
      <c r="AKO35" s="5"/>
      <c r="AKP35" s="5"/>
      <c r="AKQ35" s="5"/>
      <c r="AKR35" s="5"/>
      <c r="AKS35" s="5"/>
      <c r="AKT35" s="5"/>
      <c r="AKU35" s="5"/>
      <c r="AKV35" s="5"/>
      <c r="AKW35" s="5"/>
      <c r="AKX35" s="5"/>
      <c r="AKY35" s="5"/>
      <c r="AKZ35" s="5"/>
      <c r="ALA35" s="5"/>
      <c r="ALB35" s="5"/>
      <c r="ALC35" s="5"/>
      <c r="ALD35" s="5"/>
      <c r="ALE35" s="5"/>
      <c r="ALF35" s="5"/>
      <c r="ALG35" s="5"/>
      <c r="ALH35" s="5"/>
      <c r="ALI35" s="5"/>
      <c r="ALJ35" s="5"/>
      <c r="ALK35" s="5"/>
      <c r="ALL35" s="5"/>
      <c r="ALM35" s="5"/>
      <c r="ALN35" s="5"/>
      <c r="ALO35" s="5"/>
      <c r="ALP35" s="5"/>
      <c r="ALQ35" s="5"/>
      <c r="ALR35" s="5"/>
      <c r="ALS35" s="5"/>
      <c r="ALT35" s="5"/>
      <c r="ALU35" s="5"/>
      <c r="ALV35" s="5"/>
      <c r="ALW35" s="5"/>
      <c r="ALX35" s="5"/>
      <c r="ALY35" s="5"/>
      <c r="ALZ35" s="5"/>
      <c r="AMA35" s="5"/>
      <c r="AMB35" s="5"/>
      <c r="AMC35" s="5"/>
      <c r="AMD35" s="5"/>
      <c r="AME35" s="5"/>
      <c r="AMF35" s="5"/>
      <c r="AMG35" s="5"/>
      <c r="AMH35" s="5"/>
      <c r="AMI35" s="5"/>
      <c r="AMJ35" s="5"/>
    </row>
    <row r="36" spans="1:1024" s="300" customFormat="1" ht="12.75" x14ac:dyDescent="0.2">
      <c r="A36" s="5"/>
      <c r="B36" s="5"/>
      <c r="C36" s="5"/>
      <c r="D36" s="5"/>
      <c r="E36" s="5"/>
      <c r="F36" s="5"/>
      <c r="G36" s="5"/>
      <c r="H36" s="5"/>
      <c r="I36" s="5"/>
      <c r="J36" s="296"/>
      <c r="K36" s="296"/>
      <c r="L36" s="296"/>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5"/>
      <c r="LL36" s="5"/>
      <c r="LM36" s="5"/>
      <c r="LN36" s="5"/>
      <c r="LO36" s="5"/>
      <c r="LP36" s="5"/>
      <c r="LQ36" s="5"/>
      <c r="LR36" s="5"/>
      <c r="LS36" s="5"/>
      <c r="LT36" s="5"/>
      <c r="LU36" s="5"/>
      <c r="LV36" s="5"/>
      <c r="LW36" s="5"/>
      <c r="LX36" s="5"/>
      <c r="LY36" s="5"/>
      <c r="LZ36" s="5"/>
      <c r="MA36" s="5"/>
      <c r="MB36" s="5"/>
      <c r="MC36" s="5"/>
      <c r="MD36" s="5"/>
      <c r="ME36" s="5"/>
      <c r="MF36" s="5"/>
      <c r="MG36" s="5"/>
      <c r="MH36" s="5"/>
      <c r="MI36" s="5"/>
      <c r="MJ36" s="5"/>
      <c r="MK36" s="5"/>
      <c r="ML36" s="5"/>
      <c r="MM36" s="5"/>
      <c r="MN36" s="5"/>
      <c r="MO36" s="5"/>
      <c r="MP36" s="5"/>
      <c r="MQ36" s="5"/>
      <c r="MR36" s="5"/>
      <c r="MS36" s="5"/>
      <c r="MT36" s="5"/>
      <c r="MU36" s="5"/>
      <c r="MV36" s="5"/>
      <c r="MW36" s="5"/>
      <c r="MX36" s="5"/>
      <c r="MY36" s="5"/>
      <c r="MZ36" s="5"/>
      <c r="NA36" s="5"/>
      <c r="NB36" s="5"/>
      <c r="NC36" s="5"/>
      <c r="ND36" s="5"/>
      <c r="NE36" s="5"/>
      <c r="NF36" s="5"/>
      <c r="NG36" s="5"/>
      <c r="NH36" s="5"/>
      <c r="NI36" s="5"/>
      <c r="NJ36" s="5"/>
      <c r="NK36" s="5"/>
      <c r="NL36" s="5"/>
      <c r="NM36" s="5"/>
      <c r="NN36" s="5"/>
      <c r="NO36" s="5"/>
      <c r="NP36" s="5"/>
      <c r="NQ36" s="5"/>
      <c r="NR36" s="5"/>
      <c r="NS36" s="5"/>
      <c r="NT36" s="5"/>
      <c r="NU36" s="5"/>
      <c r="NV36" s="5"/>
      <c r="NW36" s="5"/>
      <c r="NX36" s="5"/>
      <c r="NY36" s="5"/>
      <c r="NZ36" s="5"/>
      <c r="OA36" s="5"/>
      <c r="OB36" s="5"/>
      <c r="OC36" s="5"/>
      <c r="OD36" s="5"/>
      <c r="OE36" s="5"/>
      <c r="OF36" s="5"/>
      <c r="OG36" s="5"/>
      <c r="OH36" s="5"/>
      <c r="OI36" s="5"/>
      <c r="OJ36" s="5"/>
      <c r="OK36" s="5"/>
      <c r="OL36" s="5"/>
      <c r="OM36" s="5"/>
      <c r="ON36" s="5"/>
      <c r="OO36" s="5"/>
      <c r="OP36" s="5"/>
      <c r="OQ36" s="5"/>
      <c r="OR36" s="5"/>
      <c r="OS36" s="5"/>
      <c r="OT36" s="5"/>
      <c r="OU36" s="5"/>
      <c r="OV36" s="5"/>
      <c r="OW36" s="5"/>
      <c r="OX36" s="5"/>
      <c r="OY36" s="5"/>
      <c r="OZ36" s="5"/>
      <c r="PA36" s="5"/>
      <c r="PB36" s="5"/>
      <c r="PC36" s="5"/>
      <c r="PD36" s="5"/>
      <c r="PE36" s="5"/>
      <c r="PF36" s="5"/>
      <c r="PG36" s="5"/>
      <c r="PH36" s="5"/>
      <c r="PI36" s="5"/>
      <c r="PJ36" s="5"/>
      <c r="PK36" s="5"/>
      <c r="PL36" s="5"/>
      <c r="PM36" s="5"/>
      <c r="PN36" s="5"/>
      <c r="PO36" s="5"/>
      <c r="PP36" s="5"/>
      <c r="PQ36" s="5"/>
      <c r="PR36" s="5"/>
      <c r="PS36" s="5"/>
      <c r="PT36" s="5"/>
      <c r="PU36" s="5"/>
      <c r="PV36" s="5"/>
      <c r="PW36" s="5"/>
      <c r="PX36" s="5"/>
      <c r="PY36" s="5"/>
      <c r="PZ36" s="5"/>
      <c r="QA36" s="5"/>
      <c r="QB36" s="5"/>
      <c r="QC36" s="5"/>
      <c r="QD36" s="5"/>
      <c r="QE36" s="5"/>
      <c r="QF36" s="5"/>
      <c r="QG36" s="5"/>
      <c r="QH36" s="5"/>
      <c r="QI36" s="5"/>
      <c r="QJ36" s="5"/>
      <c r="QK36" s="5"/>
      <c r="QL36" s="5"/>
      <c r="QM36" s="5"/>
      <c r="QN36" s="5"/>
      <c r="QO36" s="5"/>
      <c r="QP36" s="5"/>
      <c r="QQ36" s="5"/>
      <c r="QR36" s="5"/>
      <c r="QS36" s="5"/>
      <c r="QT36" s="5"/>
      <c r="QU36" s="5"/>
      <c r="QV36" s="5"/>
      <c r="QW36" s="5"/>
      <c r="QX36" s="5"/>
      <c r="QY36" s="5"/>
      <c r="QZ36" s="5"/>
      <c r="RA36" s="5"/>
      <c r="RB36" s="5"/>
      <c r="RC36" s="5"/>
      <c r="RD36" s="5"/>
      <c r="RE36" s="5"/>
      <c r="RF36" s="5"/>
      <c r="RG36" s="5"/>
      <c r="RH36" s="5"/>
      <c r="RI36" s="5"/>
      <c r="RJ36" s="5"/>
      <c r="RK36" s="5"/>
      <c r="RL36" s="5"/>
      <c r="RM36" s="5"/>
      <c r="RN36" s="5"/>
      <c r="RO36" s="5"/>
      <c r="RP36" s="5"/>
      <c r="RQ36" s="5"/>
      <c r="RR36" s="5"/>
      <c r="RS36" s="5"/>
      <c r="RT36" s="5"/>
      <c r="RU36" s="5"/>
      <c r="RV36" s="5"/>
      <c r="RW36" s="5"/>
      <c r="RX36" s="5"/>
      <c r="RY36" s="5"/>
      <c r="RZ36" s="5"/>
      <c r="SA36" s="5"/>
      <c r="SB36" s="5"/>
      <c r="SC36" s="5"/>
      <c r="SD36" s="5"/>
      <c r="SE36" s="5"/>
      <c r="SF36" s="5"/>
      <c r="SG36" s="5"/>
      <c r="SH36" s="5"/>
      <c r="SI36" s="5"/>
      <c r="SJ36" s="5"/>
      <c r="SK36" s="5"/>
      <c r="SL36" s="5"/>
      <c r="SM36" s="5"/>
      <c r="SN36" s="5"/>
      <c r="SO36" s="5"/>
      <c r="SP36" s="5"/>
      <c r="SQ36" s="5"/>
      <c r="SR36" s="5"/>
      <c r="SS36" s="5"/>
      <c r="ST36" s="5"/>
      <c r="SU36" s="5"/>
      <c r="SV36" s="5"/>
      <c r="SW36" s="5"/>
      <c r="SX36" s="5"/>
      <c r="SY36" s="5"/>
      <c r="SZ36" s="5"/>
      <c r="TA36" s="5"/>
      <c r="TB36" s="5"/>
      <c r="TC36" s="5"/>
      <c r="TD36" s="5"/>
      <c r="TE36" s="5"/>
      <c r="TF36" s="5"/>
      <c r="TG36" s="5"/>
      <c r="TH36" s="5"/>
      <c r="TI36" s="5"/>
      <c r="TJ36" s="5"/>
      <c r="TK36" s="5"/>
      <c r="TL36" s="5"/>
      <c r="TM36" s="5"/>
      <c r="TN36" s="5"/>
      <c r="TO36" s="5"/>
      <c r="TP36" s="5"/>
      <c r="TQ36" s="5"/>
      <c r="TR36" s="5"/>
      <c r="TS36" s="5"/>
      <c r="TT36" s="5"/>
      <c r="TU36" s="5"/>
      <c r="TV36" s="5"/>
      <c r="TW36" s="5"/>
      <c r="TX36" s="5"/>
      <c r="TY36" s="5"/>
      <c r="TZ36" s="5"/>
      <c r="UA36" s="5"/>
      <c r="UB36" s="5"/>
      <c r="UC36" s="5"/>
      <c r="UD36" s="5"/>
      <c r="UE36" s="5"/>
      <c r="UF36" s="5"/>
      <c r="UG36" s="5"/>
      <c r="UH36" s="5"/>
      <c r="UI36" s="5"/>
      <c r="UJ36" s="5"/>
      <c r="UK36" s="5"/>
      <c r="UL36" s="5"/>
      <c r="UM36" s="5"/>
      <c r="UN36" s="5"/>
      <c r="UO36" s="5"/>
      <c r="UP36" s="5"/>
      <c r="UQ36" s="5"/>
      <c r="UR36" s="5"/>
      <c r="US36" s="5"/>
      <c r="UT36" s="5"/>
      <c r="UU36" s="5"/>
      <c r="UV36" s="5"/>
      <c r="UW36" s="5"/>
      <c r="UX36" s="5"/>
      <c r="UY36" s="5"/>
      <c r="UZ36" s="5"/>
      <c r="VA36" s="5"/>
      <c r="VB36" s="5"/>
      <c r="VC36" s="5"/>
      <c r="VD36" s="5"/>
      <c r="VE36" s="5"/>
      <c r="VF36" s="5"/>
      <c r="VG36" s="5"/>
      <c r="VH36" s="5"/>
      <c r="VI36" s="5"/>
      <c r="VJ36" s="5"/>
      <c r="VK36" s="5"/>
      <c r="VL36" s="5"/>
      <c r="VM36" s="5"/>
      <c r="VN36" s="5"/>
      <c r="VO36" s="5"/>
      <c r="VP36" s="5"/>
      <c r="VQ36" s="5"/>
      <c r="VR36" s="5"/>
      <c r="VS36" s="5"/>
      <c r="VT36" s="5"/>
      <c r="VU36" s="5"/>
      <c r="VV36" s="5"/>
      <c r="VW36" s="5"/>
      <c r="VX36" s="5"/>
      <c r="VY36" s="5"/>
      <c r="VZ36" s="5"/>
      <c r="WA36" s="5"/>
      <c r="WB36" s="5"/>
      <c r="WC36" s="5"/>
      <c r="WD36" s="5"/>
      <c r="WE36" s="5"/>
      <c r="WF36" s="5"/>
      <c r="WG36" s="5"/>
      <c r="WH36" s="5"/>
      <c r="WI36" s="5"/>
      <c r="WJ36" s="5"/>
      <c r="WK36" s="5"/>
      <c r="WL36" s="5"/>
      <c r="WM36" s="5"/>
      <c r="WN36" s="5"/>
      <c r="WO36" s="5"/>
      <c r="WP36" s="5"/>
      <c r="WQ36" s="5"/>
      <c r="WR36" s="5"/>
      <c r="WS36" s="5"/>
      <c r="WT36" s="5"/>
      <c r="WU36" s="5"/>
      <c r="WV36" s="5"/>
      <c r="WW36" s="5"/>
      <c r="WX36" s="5"/>
      <c r="WY36" s="5"/>
      <c r="WZ36" s="5"/>
      <c r="XA36" s="5"/>
      <c r="XB36" s="5"/>
      <c r="XC36" s="5"/>
      <c r="XD36" s="5"/>
      <c r="XE36" s="5"/>
      <c r="XF36" s="5"/>
      <c r="XG36" s="5"/>
      <c r="XH36" s="5"/>
      <c r="XI36" s="5"/>
      <c r="XJ36" s="5"/>
      <c r="XK36" s="5"/>
      <c r="XL36" s="5"/>
      <c r="XM36" s="5"/>
      <c r="XN36" s="5"/>
      <c r="XO36" s="5"/>
      <c r="XP36" s="5"/>
      <c r="XQ36" s="5"/>
      <c r="XR36" s="5"/>
      <c r="XS36" s="5"/>
      <c r="XT36" s="5"/>
      <c r="XU36" s="5"/>
      <c r="XV36" s="5"/>
      <c r="XW36" s="5"/>
      <c r="XX36" s="5"/>
      <c r="XY36" s="5"/>
      <c r="XZ36" s="5"/>
      <c r="YA36" s="5"/>
      <c r="YB36" s="5"/>
      <c r="YC36" s="5"/>
      <c r="YD36" s="5"/>
      <c r="YE36" s="5"/>
      <c r="YF36" s="5"/>
      <c r="YG36" s="5"/>
      <c r="YH36" s="5"/>
      <c r="YI36" s="5"/>
      <c r="YJ36" s="5"/>
      <c r="YK36" s="5"/>
      <c r="YL36" s="5"/>
      <c r="YM36" s="5"/>
      <c r="YN36" s="5"/>
      <c r="YO36" s="5"/>
      <c r="YP36" s="5"/>
      <c r="YQ36" s="5"/>
      <c r="YR36" s="5"/>
      <c r="YS36" s="5"/>
      <c r="YT36" s="5"/>
      <c r="YU36" s="5"/>
      <c r="YV36" s="5"/>
      <c r="YW36" s="5"/>
      <c r="YX36" s="5"/>
      <c r="YY36" s="5"/>
      <c r="YZ36" s="5"/>
      <c r="ZA36" s="5"/>
      <c r="ZB36" s="5"/>
      <c r="ZC36" s="5"/>
      <c r="ZD36" s="5"/>
      <c r="ZE36" s="5"/>
      <c r="ZF36" s="5"/>
      <c r="ZG36" s="5"/>
      <c r="ZH36" s="5"/>
      <c r="ZI36" s="5"/>
      <c r="ZJ36" s="5"/>
      <c r="ZK36" s="5"/>
      <c r="ZL36" s="5"/>
      <c r="ZM36" s="5"/>
      <c r="ZN36" s="5"/>
      <c r="ZO36" s="5"/>
      <c r="ZP36" s="5"/>
      <c r="ZQ36" s="5"/>
      <c r="ZR36" s="5"/>
      <c r="ZS36" s="5"/>
      <c r="ZT36" s="5"/>
      <c r="ZU36" s="5"/>
      <c r="ZV36" s="5"/>
      <c r="ZW36" s="5"/>
      <c r="ZX36" s="5"/>
      <c r="ZY36" s="5"/>
      <c r="ZZ36" s="5"/>
      <c r="AAA36" s="5"/>
      <c r="AAB36" s="5"/>
      <c r="AAC36" s="5"/>
      <c r="AAD36" s="5"/>
      <c r="AAE36" s="5"/>
      <c r="AAF36" s="5"/>
      <c r="AAG36" s="5"/>
      <c r="AAH36" s="5"/>
      <c r="AAI36" s="5"/>
      <c r="AAJ36" s="5"/>
      <c r="AAK36" s="5"/>
      <c r="AAL36" s="5"/>
      <c r="AAM36" s="5"/>
      <c r="AAN36" s="5"/>
      <c r="AAO36" s="5"/>
      <c r="AAP36" s="5"/>
      <c r="AAQ36" s="5"/>
      <c r="AAR36" s="5"/>
      <c r="AAS36" s="5"/>
      <c r="AAT36" s="5"/>
      <c r="AAU36" s="5"/>
      <c r="AAV36" s="5"/>
      <c r="AAW36" s="5"/>
      <c r="AAX36" s="5"/>
      <c r="AAY36" s="5"/>
      <c r="AAZ36" s="5"/>
      <c r="ABA36" s="5"/>
      <c r="ABB36" s="5"/>
      <c r="ABC36" s="5"/>
      <c r="ABD36" s="5"/>
      <c r="ABE36" s="5"/>
      <c r="ABF36" s="5"/>
      <c r="ABG36" s="5"/>
      <c r="ABH36" s="5"/>
      <c r="ABI36" s="5"/>
      <c r="ABJ36" s="5"/>
      <c r="ABK36" s="5"/>
      <c r="ABL36" s="5"/>
      <c r="ABM36" s="5"/>
      <c r="ABN36" s="5"/>
      <c r="ABO36" s="5"/>
      <c r="ABP36" s="5"/>
      <c r="ABQ36" s="5"/>
      <c r="ABR36" s="5"/>
      <c r="ABS36" s="5"/>
      <c r="ABT36" s="5"/>
      <c r="ABU36" s="5"/>
      <c r="ABV36" s="5"/>
      <c r="ABW36" s="5"/>
      <c r="ABX36" s="5"/>
      <c r="ABY36" s="5"/>
      <c r="ABZ36" s="5"/>
      <c r="ACA36" s="5"/>
      <c r="ACB36" s="5"/>
      <c r="ACC36" s="5"/>
      <c r="ACD36" s="5"/>
      <c r="ACE36" s="5"/>
      <c r="ACF36" s="5"/>
      <c r="ACG36" s="5"/>
      <c r="ACH36" s="5"/>
      <c r="ACI36" s="5"/>
      <c r="ACJ36" s="5"/>
      <c r="ACK36" s="5"/>
      <c r="ACL36" s="5"/>
      <c r="ACM36" s="5"/>
      <c r="ACN36" s="5"/>
      <c r="ACO36" s="5"/>
      <c r="ACP36" s="5"/>
      <c r="ACQ36" s="5"/>
      <c r="ACR36" s="5"/>
      <c r="ACS36" s="5"/>
      <c r="ACT36" s="5"/>
      <c r="ACU36" s="5"/>
      <c r="ACV36" s="5"/>
      <c r="ACW36" s="5"/>
      <c r="ACX36" s="5"/>
      <c r="ACY36" s="5"/>
      <c r="ACZ36" s="5"/>
      <c r="ADA36" s="5"/>
      <c r="ADB36" s="5"/>
      <c r="ADC36" s="5"/>
      <c r="ADD36" s="5"/>
      <c r="ADE36" s="5"/>
      <c r="ADF36" s="5"/>
      <c r="ADG36" s="5"/>
      <c r="ADH36" s="5"/>
      <c r="ADI36" s="5"/>
      <c r="ADJ36" s="5"/>
      <c r="ADK36" s="5"/>
      <c r="ADL36" s="5"/>
      <c r="ADM36" s="5"/>
      <c r="ADN36" s="5"/>
      <c r="ADO36" s="5"/>
      <c r="ADP36" s="5"/>
      <c r="ADQ36" s="5"/>
      <c r="ADR36" s="5"/>
      <c r="ADS36" s="5"/>
      <c r="ADT36" s="5"/>
      <c r="ADU36" s="5"/>
      <c r="ADV36" s="5"/>
      <c r="ADW36" s="5"/>
      <c r="ADX36" s="5"/>
      <c r="ADY36" s="5"/>
      <c r="ADZ36" s="5"/>
      <c r="AEA36" s="5"/>
      <c r="AEB36" s="5"/>
      <c r="AEC36" s="5"/>
      <c r="AED36" s="5"/>
      <c r="AEE36" s="5"/>
      <c r="AEF36" s="5"/>
      <c r="AEG36" s="5"/>
      <c r="AEH36" s="5"/>
      <c r="AEI36" s="5"/>
      <c r="AEJ36" s="5"/>
      <c r="AEK36" s="5"/>
      <c r="AEL36" s="5"/>
      <c r="AEM36" s="5"/>
      <c r="AEN36" s="5"/>
      <c r="AEO36" s="5"/>
      <c r="AEP36" s="5"/>
      <c r="AEQ36" s="5"/>
      <c r="AER36" s="5"/>
      <c r="AES36" s="5"/>
      <c r="AET36" s="5"/>
      <c r="AEU36" s="5"/>
      <c r="AEV36" s="5"/>
      <c r="AEW36" s="5"/>
      <c r="AEX36" s="5"/>
      <c r="AEY36" s="5"/>
      <c r="AEZ36" s="5"/>
      <c r="AFA36" s="5"/>
      <c r="AFB36" s="5"/>
      <c r="AFC36" s="5"/>
      <c r="AFD36" s="5"/>
      <c r="AFE36" s="5"/>
      <c r="AFF36" s="5"/>
      <c r="AFG36" s="5"/>
      <c r="AFH36" s="5"/>
      <c r="AFI36" s="5"/>
      <c r="AFJ36" s="5"/>
      <c r="AFK36" s="5"/>
      <c r="AFL36" s="5"/>
      <c r="AFM36" s="5"/>
      <c r="AFN36" s="5"/>
      <c r="AFO36" s="5"/>
      <c r="AFP36" s="5"/>
      <c r="AFQ36" s="5"/>
      <c r="AFR36" s="5"/>
      <c r="AFS36" s="5"/>
      <c r="AFT36" s="5"/>
      <c r="AFU36" s="5"/>
      <c r="AFV36" s="5"/>
      <c r="AFW36" s="5"/>
      <c r="AFX36" s="5"/>
      <c r="AFY36" s="5"/>
      <c r="AFZ36" s="5"/>
      <c r="AGA36" s="5"/>
      <c r="AGB36" s="5"/>
      <c r="AGC36" s="5"/>
      <c r="AGD36" s="5"/>
      <c r="AGE36" s="5"/>
      <c r="AGF36" s="5"/>
      <c r="AGG36" s="5"/>
      <c r="AGH36" s="5"/>
      <c r="AGI36" s="5"/>
      <c r="AGJ36" s="5"/>
      <c r="AGK36" s="5"/>
      <c r="AGL36" s="5"/>
      <c r="AGM36" s="5"/>
      <c r="AGN36" s="5"/>
      <c r="AGO36" s="5"/>
      <c r="AGP36" s="5"/>
      <c r="AGQ36" s="5"/>
      <c r="AGR36" s="5"/>
      <c r="AGS36" s="5"/>
      <c r="AGT36" s="5"/>
      <c r="AGU36" s="5"/>
      <c r="AGV36" s="5"/>
      <c r="AGW36" s="5"/>
      <c r="AGX36" s="5"/>
      <c r="AGY36" s="5"/>
      <c r="AGZ36" s="5"/>
      <c r="AHA36" s="5"/>
      <c r="AHB36" s="5"/>
      <c r="AHC36" s="5"/>
      <c r="AHD36" s="5"/>
      <c r="AHE36" s="5"/>
      <c r="AHF36" s="5"/>
      <c r="AHG36" s="5"/>
      <c r="AHH36" s="5"/>
      <c r="AHI36" s="5"/>
      <c r="AHJ36" s="5"/>
      <c r="AHK36" s="5"/>
      <c r="AHL36" s="5"/>
      <c r="AHM36" s="5"/>
      <c r="AHN36" s="5"/>
      <c r="AHO36" s="5"/>
      <c r="AHP36" s="5"/>
      <c r="AHQ36" s="5"/>
      <c r="AHR36" s="5"/>
      <c r="AHS36" s="5"/>
      <c r="AHT36" s="5"/>
      <c r="AHU36" s="5"/>
      <c r="AHV36" s="5"/>
      <c r="AHW36" s="5"/>
      <c r="AHX36" s="5"/>
      <c r="AHY36" s="5"/>
      <c r="AHZ36" s="5"/>
      <c r="AIA36" s="5"/>
      <c r="AIB36" s="5"/>
      <c r="AIC36" s="5"/>
      <c r="AID36" s="5"/>
      <c r="AIE36" s="5"/>
      <c r="AIF36" s="5"/>
      <c r="AIG36" s="5"/>
      <c r="AIH36" s="5"/>
      <c r="AII36" s="5"/>
      <c r="AIJ36" s="5"/>
      <c r="AIK36" s="5"/>
      <c r="AIL36" s="5"/>
      <c r="AIM36" s="5"/>
      <c r="AIN36" s="5"/>
      <c r="AIO36" s="5"/>
      <c r="AIP36" s="5"/>
      <c r="AIQ36" s="5"/>
      <c r="AIR36" s="5"/>
      <c r="AIS36" s="5"/>
      <c r="AIT36" s="5"/>
      <c r="AIU36" s="5"/>
      <c r="AIV36" s="5"/>
      <c r="AIW36" s="5"/>
      <c r="AIX36" s="5"/>
      <c r="AIY36" s="5"/>
      <c r="AIZ36" s="5"/>
      <c r="AJA36" s="5"/>
      <c r="AJB36" s="5"/>
      <c r="AJC36" s="5"/>
      <c r="AJD36" s="5"/>
      <c r="AJE36" s="5"/>
      <c r="AJF36" s="5"/>
      <c r="AJG36" s="5"/>
      <c r="AJH36" s="5"/>
      <c r="AJI36" s="5"/>
      <c r="AJJ36" s="5"/>
      <c r="AJK36" s="5"/>
      <c r="AJL36" s="5"/>
      <c r="AJM36" s="5"/>
      <c r="AJN36" s="5"/>
      <c r="AJO36" s="5"/>
      <c r="AJP36" s="5"/>
      <c r="AJQ36" s="5"/>
      <c r="AJR36" s="5"/>
      <c r="AJS36" s="5"/>
      <c r="AJT36" s="5"/>
      <c r="AJU36" s="5"/>
      <c r="AJV36" s="5"/>
      <c r="AJW36" s="5"/>
      <c r="AJX36" s="5"/>
      <c r="AJY36" s="5"/>
      <c r="AJZ36" s="5"/>
      <c r="AKA36" s="5"/>
      <c r="AKB36" s="5"/>
      <c r="AKC36" s="5"/>
      <c r="AKD36" s="5"/>
      <c r="AKE36" s="5"/>
      <c r="AKF36" s="5"/>
      <c r="AKG36" s="5"/>
      <c r="AKH36" s="5"/>
      <c r="AKI36" s="5"/>
      <c r="AKJ36" s="5"/>
      <c r="AKK36" s="5"/>
      <c r="AKL36" s="5"/>
      <c r="AKM36" s="5"/>
      <c r="AKN36" s="5"/>
      <c r="AKO36" s="5"/>
      <c r="AKP36" s="5"/>
      <c r="AKQ36" s="5"/>
      <c r="AKR36" s="5"/>
      <c r="AKS36" s="5"/>
      <c r="AKT36" s="5"/>
      <c r="AKU36" s="5"/>
      <c r="AKV36" s="5"/>
      <c r="AKW36" s="5"/>
      <c r="AKX36" s="5"/>
      <c r="AKY36" s="5"/>
      <c r="AKZ36" s="5"/>
      <c r="ALA36" s="5"/>
      <c r="ALB36" s="5"/>
      <c r="ALC36" s="5"/>
      <c r="ALD36" s="5"/>
      <c r="ALE36" s="5"/>
      <c r="ALF36" s="5"/>
      <c r="ALG36" s="5"/>
      <c r="ALH36" s="5"/>
      <c r="ALI36" s="5"/>
      <c r="ALJ36" s="5"/>
      <c r="ALK36" s="5"/>
      <c r="ALL36" s="5"/>
      <c r="ALM36" s="5"/>
      <c r="ALN36" s="5"/>
      <c r="ALO36" s="5"/>
      <c r="ALP36" s="5"/>
      <c r="ALQ36" s="5"/>
      <c r="ALR36" s="5"/>
      <c r="ALS36" s="5"/>
      <c r="ALT36" s="5"/>
      <c r="ALU36" s="5"/>
      <c r="ALV36" s="5"/>
      <c r="ALW36" s="5"/>
      <c r="ALX36" s="5"/>
      <c r="ALY36" s="5"/>
      <c r="ALZ36" s="5"/>
      <c r="AMA36" s="5"/>
      <c r="AMB36" s="5"/>
      <c r="AMC36" s="5"/>
      <c r="AMD36" s="5"/>
      <c r="AME36" s="5"/>
      <c r="AMF36" s="5"/>
      <c r="AMG36" s="5"/>
      <c r="AMH36" s="5"/>
      <c r="AMI36" s="5"/>
      <c r="AMJ36" s="5"/>
    </row>
    <row r="37" spans="1:1024" s="300" customFormat="1" ht="12.75" x14ac:dyDescent="0.2">
      <c r="A37" s="5"/>
      <c r="B37" s="5"/>
      <c r="C37" s="5"/>
      <c r="D37" s="5"/>
      <c r="E37" s="5"/>
      <c r="F37" s="5"/>
      <c r="G37" s="5"/>
      <c r="H37" s="5"/>
      <c r="I37" s="5"/>
      <c r="J37" s="296"/>
      <c r="K37" s="296"/>
      <c r="L37" s="296"/>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5"/>
      <c r="NC37" s="5"/>
      <c r="ND37" s="5"/>
      <c r="NE37" s="5"/>
      <c r="NF37" s="5"/>
      <c r="NG37" s="5"/>
      <c r="NH37" s="5"/>
      <c r="NI37" s="5"/>
      <c r="NJ37" s="5"/>
      <c r="NK37" s="5"/>
      <c r="NL37" s="5"/>
      <c r="NM37" s="5"/>
      <c r="NN37" s="5"/>
      <c r="NO37" s="5"/>
      <c r="NP37" s="5"/>
      <c r="NQ37" s="5"/>
      <c r="NR37" s="5"/>
      <c r="NS37" s="5"/>
      <c r="NT37" s="5"/>
      <c r="NU37" s="5"/>
      <c r="NV37" s="5"/>
      <c r="NW37" s="5"/>
      <c r="NX37" s="5"/>
      <c r="NY37" s="5"/>
      <c r="NZ37" s="5"/>
      <c r="OA37" s="5"/>
      <c r="OB37" s="5"/>
      <c r="OC37" s="5"/>
      <c r="OD37" s="5"/>
      <c r="OE37" s="5"/>
      <c r="OF37" s="5"/>
      <c r="OG37" s="5"/>
      <c r="OH37" s="5"/>
      <c r="OI37" s="5"/>
      <c r="OJ37" s="5"/>
      <c r="OK37" s="5"/>
      <c r="OL37" s="5"/>
      <c r="OM37" s="5"/>
      <c r="ON37" s="5"/>
      <c r="OO37" s="5"/>
      <c r="OP37" s="5"/>
      <c r="OQ37" s="5"/>
      <c r="OR37" s="5"/>
      <c r="OS37" s="5"/>
      <c r="OT37" s="5"/>
      <c r="OU37" s="5"/>
      <c r="OV37" s="5"/>
      <c r="OW37" s="5"/>
      <c r="OX37" s="5"/>
      <c r="OY37" s="5"/>
      <c r="OZ37" s="5"/>
      <c r="PA37" s="5"/>
      <c r="PB37" s="5"/>
      <c r="PC37" s="5"/>
      <c r="PD37" s="5"/>
      <c r="PE37" s="5"/>
      <c r="PF37" s="5"/>
      <c r="PG37" s="5"/>
      <c r="PH37" s="5"/>
      <c r="PI37" s="5"/>
      <c r="PJ37" s="5"/>
      <c r="PK37" s="5"/>
      <c r="PL37" s="5"/>
      <c r="PM37" s="5"/>
      <c r="PN37" s="5"/>
      <c r="PO37" s="5"/>
      <c r="PP37" s="5"/>
      <c r="PQ37" s="5"/>
      <c r="PR37" s="5"/>
      <c r="PS37" s="5"/>
      <c r="PT37" s="5"/>
      <c r="PU37" s="5"/>
      <c r="PV37" s="5"/>
      <c r="PW37" s="5"/>
      <c r="PX37" s="5"/>
      <c r="PY37" s="5"/>
      <c r="PZ37" s="5"/>
      <c r="QA37" s="5"/>
      <c r="QB37" s="5"/>
      <c r="QC37" s="5"/>
      <c r="QD37" s="5"/>
      <c r="QE37" s="5"/>
      <c r="QF37" s="5"/>
      <c r="QG37" s="5"/>
      <c r="QH37" s="5"/>
      <c r="QI37" s="5"/>
      <c r="QJ37" s="5"/>
      <c r="QK37" s="5"/>
      <c r="QL37" s="5"/>
      <c r="QM37" s="5"/>
      <c r="QN37" s="5"/>
      <c r="QO37" s="5"/>
      <c r="QP37" s="5"/>
      <c r="QQ37" s="5"/>
      <c r="QR37" s="5"/>
      <c r="QS37" s="5"/>
      <c r="QT37" s="5"/>
      <c r="QU37" s="5"/>
      <c r="QV37" s="5"/>
      <c r="QW37" s="5"/>
      <c r="QX37" s="5"/>
      <c r="QY37" s="5"/>
      <c r="QZ37" s="5"/>
      <c r="RA37" s="5"/>
      <c r="RB37" s="5"/>
      <c r="RC37" s="5"/>
      <c r="RD37" s="5"/>
      <c r="RE37" s="5"/>
      <c r="RF37" s="5"/>
      <c r="RG37" s="5"/>
      <c r="RH37" s="5"/>
      <c r="RI37" s="5"/>
      <c r="RJ37" s="5"/>
      <c r="RK37" s="5"/>
      <c r="RL37" s="5"/>
      <c r="RM37" s="5"/>
      <c r="RN37" s="5"/>
      <c r="RO37" s="5"/>
      <c r="RP37" s="5"/>
      <c r="RQ37" s="5"/>
      <c r="RR37" s="5"/>
      <c r="RS37" s="5"/>
      <c r="RT37" s="5"/>
      <c r="RU37" s="5"/>
      <c r="RV37" s="5"/>
      <c r="RW37" s="5"/>
      <c r="RX37" s="5"/>
      <c r="RY37" s="5"/>
      <c r="RZ37" s="5"/>
      <c r="SA37" s="5"/>
      <c r="SB37" s="5"/>
      <c r="SC37" s="5"/>
      <c r="SD37" s="5"/>
      <c r="SE37" s="5"/>
      <c r="SF37" s="5"/>
      <c r="SG37" s="5"/>
      <c r="SH37" s="5"/>
      <c r="SI37" s="5"/>
      <c r="SJ37" s="5"/>
      <c r="SK37" s="5"/>
      <c r="SL37" s="5"/>
      <c r="SM37" s="5"/>
      <c r="SN37" s="5"/>
      <c r="SO37" s="5"/>
      <c r="SP37" s="5"/>
      <c r="SQ37" s="5"/>
      <c r="SR37" s="5"/>
      <c r="SS37" s="5"/>
      <c r="ST37" s="5"/>
      <c r="SU37" s="5"/>
      <c r="SV37" s="5"/>
      <c r="SW37" s="5"/>
      <c r="SX37" s="5"/>
      <c r="SY37" s="5"/>
      <c r="SZ37" s="5"/>
      <c r="TA37" s="5"/>
      <c r="TB37" s="5"/>
      <c r="TC37" s="5"/>
      <c r="TD37" s="5"/>
      <c r="TE37" s="5"/>
      <c r="TF37" s="5"/>
      <c r="TG37" s="5"/>
      <c r="TH37" s="5"/>
      <c r="TI37" s="5"/>
      <c r="TJ37" s="5"/>
      <c r="TK37" s="5"/>
      <c r="TL37" s="5"/>
      <c r="TM37" s="5"/>
      <c r="TN37" s="5"/>
      <c r="TO37" s="5"/>
      <c r="TP37" s="5"/>
      <c r="TQ37" s="5"/>
      <c r="TR37" s="5"/>
      <c r="TS37" s="5"/>
      <c r="TT37" s="5"/>
      <c r="TU37" s="5"/>
      <c r="TV37" s="5"/>
      <c r="TW37" s="5"/>
      <c r="TX37" s="5"/>
      <c r="TY37" s="5"/>
      <c r="TZ37" s="5"/>
      <c r="UA37" s="5"/>
      <c r="UB37" s="5"/>
      <c r="UC37" s="5"/>
      <c r="UD37" s="5"/>
      <c r="UE37" s="5"/>
      <c r="UF37" s="5"/>
      <c r="UG37" s="5"/>
      <c r="UH37" s="5"/>
      <c r="UI37" s="5"/>
      <c r="UJ37" s="5"/>
      <c r="UK37" s="5"/>
      <c r="UL37" s="5"/>
      <c r="UM37" s="5"/>
      <c r="UN37" s="5"/>
      <c r="UO37" s="5"/>
      <c r="UP37" s="5"/>
      <c r="UQ37" s="5"/>
      <c r="UR37" s="5"/>
      <c r="US37" s="5"/>
      <c r="UT37" s="5"/>
      <c r="UU37" s="5"/>
      <c r="UV37" s="5"/>
      <c r="UW37" s="5"/>
      <c r="UX37" s="5"/>
      <c r="UY37" s="5"/>
      <c r="UZ37" s="5"/>
      <c r="VA37" s="5"/>
      <c r="VB37" s="5"/>
      <c r="VC37" s="5"/>
      <c r="VD37" s="5"/>
      <c r="VE37" s="5"/>
      <c r="VF37" s="5"/>
      <c r="VG37" s="5"/>
      <c r="VH37" s="5"/>
      <c r="VI37" s="5"/>
      <c r="VJ37" s="5"/>
      <c r="VK37" s="5"/>
      <c r="VL37" s="5"/>
      <c r="VM37" s="5"/>
      <c r="VN37" s="5"/>
      <c r="VO37" s="5"/>
      <c r="VP37" s="5"/>
      <c r="VQ37" s="5"/>
      <c r="VR37" s="5"/>
      <c r="VS37" s="5"/>
      <c r="VT37" s="5"/>
      <c r="VU37" s="5"/>
      <c r="VV37" s="5"/>
      <c r="VW37" s="5"/>
      <c r="VX37" s="5"/>
      <c r="VY37" s="5"/>
      <c r="VZ37" s="5"/>
      <c r="WA37" s="5"/>
      <c r="WB37" s="5"/>
      <c r="WC37" s="5"/>
      <c r="WD37" s="5"/>
      <c r="WE37" s="5"/>
      <c r="WF37" s="5"/>
      <c r="WG37" s="5"/>
      <c r="WH37" s="5"/>
      <c r="WI37" s="5"/>
      <c r="WJ37" s="5"/>
      <c r="WK37" s="5"/>
      <c r="WL37" s="5"/>
      <c r="WM37" s="5"/>
      <c r="WN37" s="5"/>
      <c r="WO37" s="5"/>
      <c r="WP37" s="5"/>
      <c r="WQ37" s="5"/>
      <c r="WR37" s="5"/>
      <c r="WS37" s="5"/>
      <c r="WT37" s="5"/>
      <c r="WU37" s="5"/>
      <c r="WV37" s="5"/>
      <c r="WW37" s="5"/>
      <c r="WX37" s="5"/>
      <c r="WY37" s="5"/>
      <c r="WZ37" s="5"/>
      <c r="XA37" s="5"/>
      <c r="XB37" s="5"/>
      <c r="XC37" s="5"/>
      <c r="XD37" s="5"/>
      <c r="XE37" s="5"/>
      <c r="XF37" s="5"/>
      <c r="XG37" s="5"/>
      <c r="XH37" s="5"/>
      <c r="XI37" s="5"/>
      <c r="XJ37" s="5"/>
      <c r="XK37" s="5"/>
      <c r="XL37" s="5"/>
      <c r="XM37" s="5"/>
      <c r="XN37" s="5"/>
      <c r="XO37" s="5"/>
      <c r="XP37" s="5"/>
      <c r="XQ37" s="5"/>
      <c r="XR37" s="5"/>
      <c r="XS37" s="5"/>
      <c r="XT37" s="5"/>
      <c r="XU37" s="5"/>
      <c r="XV37" s="5"/>
      <c r="XW37" s="5"/>
      <c r="XX37" s="5"/>
      <c r="XY37" s="5"/>
      <c r="XZ37" s="5"/>
      <c r="YA37" s="5"/>
      <c r="YB37" s="5"/>
      <c r="YC37" s="5"/>
      <c r="YD37" s="5"/>
      <c r="YE37" s="5"/>
      <c r="YF37" s="5"/>
      <c r="YG37" s="5"/>
      <c r="YH37" s="5"/>
      <c r="YI37" s="5"/>
      <c r="YJ37" s="5"/>
      <c r="YK37" s="5"/>
      <c r="YL37" s="5"/>
      <c r="YM37" s="5"/>
      <c r="YN37" s="5"/>
      <c r="YO37" s="5"/>
      <c r="YP37" s="5"/>
      <c r="YQ37" s="5"/>
      <c r="YR37" s="5"/>
      <c r="YS37" s="5"/>
      <c r="YT37" s="5"/>
      <c r="YU37" s="5"/>
      <c r="YV37" s="5"/>
      <c r="YW37" s="5"/>
      <c r="YX37" s="5"/>
      <c r="YY37" s="5"/>
      <c r="YZ37" s="5"/>
      <c r="ZA37" s="5"/>
      <c r="ZB37" s="5"/>
      <c r="ZC37" s="5"/>
      <c r="ZD37" s="5"/>
      <c r="ZE37" s="5"/>
      <c r="ZF37" s="5"/>
      <c r="ZG37" s="5"/>
      <c r="ZH37" s="5"/>
      <c r="ZI37" s="5"/>
      <c r="ZJ37" s="5"/>
      <c r="ZK37" s="5"/>
      <c r="ZL37" s="5"/>
      <c r="ZM37" s="5"/>
      <c r="ZN37" s="5"/>
      <c r="ZO37" s="5"/>
      <c r="ZP37" s="5"/>
      <c r="ZQ37" s="5"/>
      <c r="ZR37" s="5"/>
      <c r="ZS37" s="5"/>
      <c r="ZT37" s="5"/>
      <c r="ZU37" s="5"/>
      <c r="ZV37" s="5"/>
      <c r="ZW37" s="5"/>
      <c r="ZX37" s="5"/>
      <c r="ZY37" s="5"/>
      <c r="ZZ37" s="5"/>
      <c r="AAA37" s="5"/>
      <c r="AAB37" s="5"/>
      <c r="AAC37" s="5"/>
      <c r="AAD37" s="5"/>
      <c r="AAE37" s="5"/>
      <c r="AAF37" s="5"/>
      <c r="AAG37" s="5"/>
      <c r="AAH37" s="5"/>
      <c r="AAI37" s="5"/>
      <c r="AAJ37" s="5"/>
      <c r="AAK37" s="5"/>
      <c r="AAL37" s="5"/>
      <c r="AAM37" s="5"/>
      <c r="AAN37" s="5"/>
      <c r="AAO37" s="5"/>
      <c r="AAP37" s="5"/>
      <c r="AAQ37" s="5"/>
      <c r="AAR37" s="5"/>
      <c r="AAS37" s="5"/>
      <c r="AAT37" s="5"/>
      <c r="AAU37" s="5"/>
      <c r="AAV37" s="5"/>
      <c r="AAW37" s="5"/>
      <c r="AAX37" s="5"/>
      <c r="AAY37" s="5"/>
      <c r="AAZ37" s="5"/>
      <c r="ABA37" s="5"/>
      <c r="ABB37" s="5"/>
      <c r="ABC37" s="5"/>
      <c r="ABD37" s="5"/>
      <c r="ABE37" s="5"/>
      <c r="ABF37" s="5"/>
      <c r="ABG37" s="5"/>
      <c r="ABH37" s="5"/>
      <c r="ABI37" s="5"/>
      <c r="ABJ37" s="5"/>
      <c r="ABK37" s="5"/>
      <c r="ABL37" s="5"/>
      <c r="ABM37" s="5"/>
      <c r="ABN37" s="5"/>
      <c r="ABO37" s="5"/>
      <c r="ABP37" s="5"/>
      <c r="ABQ37" s="5"/>
      <c r="ABR37" s="5"/>
      <c r="ABS37" s="5"/>
      <c r="ABT37" s="5"/>
      <c r="ABU37" s="5"/>
      <c r="ABV37" s="5"/>
      <c r="ABW37" s="5"/>
      <c r="ABX37" s="5"/>
      <c r="ABY37" s="5"/>
      <c r="ABZ37" s="5"/>
      <c r="ACA37" s="5"/>
      <c r="ACB37" s="5"/>
      <c r="ACC37" s="5"/>
      <c r="ACD37" s="5"/>
      <c r="ACE37" s="5"/>
      <c r="ACF37" s="5"/>
      <c r="ACG37" s="5"/>
      <c r="ACH37" s="5"/>
      <c r="ACI37" s="5"/>
      <c r="ACJ37" s="5"/>
      <c r="ACK37" s="5"/>
      <c r="ACL37" s="5"/>
      <c r="ACM37" s="5"/>
      <c r="ACN37" s="5"/>
      <c r="ACO37" s="5"/>
      <c r="ACP37" s="5"/>
      <c r="ACQ37" s="5"/>
      <c r="ACR37" s="5"/>
      <c r="ACS37" s="5"/>
      <c r="ACT37" s="5"/>
      <c r="ACU37" s="5"/>
      <c r="ACV37" s="5"/>
      <c r="ACW37" s="5"/>
      <c r="ACX37" s="5"/>
      <c r="ACY37" s="5"/>
      <c r="ACZ37" s="5"/>
      <c r="ADA37" s="5"/>
      <c r="ADB37" s="5"/>
      <c r="ADC37" s="5"/>
      <c r="ADD37" s="5"/>
      <c r="ADE37" s="5"/>
      <c r="ADF37" s="5"/>
      <c r="ADG37" s="5"/>
      <c r="ADH37" s="5"/>
      <c r="ADI37" s="5"/>
      <c r="ADJ37" s="5"/>
      <c r="ADK37" s="5"/>
      <c r="ADL37" s="5"/>
      <c r="ADM37" s="5"/>
      <c r="ADN37" s="5"/>
      <c r="ADO37" s="5"/>
      <c r="ADP37" s="5"/>
      <c r="ADQ37" s="5"/>
      <c r="ADR37" s="5"/>
      <c r="ADS37" s="5"/>
      <c r="ADT37" s="5"/>
      <c r="ADU37" s="5"/>
      <c r="ADV37" s="5"/>
      <c r="ADW37" s="5"/>
      <c r="ADX37" s="5"/>
      <c r="ADY37" s="5"/>
      <c r="ADZ37" s="5"/>
      <c r="AEA37" s="5"/>
      <c r="AEB37" s="5"/>
      <c r="AEC37" s="5"/>
      <c r="AED37" s="5"/>
      <c r="AEE37" s="5"/>
      <c r="AEF37" s="5"/>
      <c r="AEG37" s="5"/>
      <c r="AEH37" s="5"/>
      <c r="AEI37" s="5"/>
      <c r="AEJ37" s="5"/>
      <c r="AEK37" s="5"/>
      <c r="AEL37" s="5"/>
      <c r="AEM37" s="5"/>
      <c r="AEN37" s="5"/>
      <c r="AEO37" s="5"/>
      <c r="AEP37" s="5"/>
      <c r="AEQ37" s="5"/>
      <c r="AER37" s="5"/>
      <c r="AES37" s="5"/>
      <c r="AET37" s="5"/>
      <c r="AEU37" s="5"/>
      <c r="AEV37" s="5"/>
      <c r="AEW37" s="5"/>
      <c r="AEX37" s="5"/>
      <c r="AEY37" s="5"/>
      <c r="AEZ37" s="5"/>
      <c r="AFA37" s="5"/>
      <c r="AFB37" s="5"/>
      <c r="AFC37" s="5"/>
      <c r="AFD37" s="5"/>
      <c r="AFE37" s="5"/>
      <c r="AFF37" s="5"/>
      <c r="AFG37" s="5"/>
      <c r="AFH37" s="5"/>
      <c r="AFI37" s="5"/>
      <c r="AFJ37" s="5"/>
      <c r="AFK37" s="5"/>
      <c r="AFL37" s="5"/>
      <c r="AFM37" s="5"/>
      <c r="AFN37" s="5"/>
      <c r="AFO37" s="5"/>
      <c r="AFP37" s="5"/>
      <c r="AFQ37" s="5"/>
      <c r="AFR37" s="5"/>
      <c r="AFS37" s="5"/>
      <c r="AFT37" s="5"/>
      <c r="AFU37" s="5"/>
      <c r="AFV37" s="5"/>
      <c r="AFW37" s="5"/>
      <c r="AFX37" s="5"/>
      <c r="AFY37" s="5"/>
      <c r="AFZ37" s="5"/>
      <c r="AGA37" s="5"/>
      <c r="AGB37" s="5"/>
      <c r="AGC37" s="5"/>
      <c r="AGD37" s="5"/>
      <c r="AGE37" s="5"/>
      <c r="AGF37" s="5"/>
      <c r="AGG37" s="5"/>
      <c r="AGH37" s="5"/>
      <c r="AGI37" s="5"/>
      <c r="AGJ37" s="5"/>
      <c r="AGK37" s="5"/>
      <c r="AGL37" s="5"/>
      <c r="AGM37" s="5"/>
      <c r="AGN37" s="5"/>
      <c r="AGO37" s="5"/>
      <c r="AGP37" s="5"/>
      <c r="AGQ37" s="5"/>
      <c r="AGR37" s="5"/>
      <c r="AGS37" s="5"/>
      <c r="AGT37" s="5"/>
      <c r="AGU37" s="5"/>
      <c r="AGV37" s="5"/>
      <c r="AGW37" s="5"/>
      <c r="AGX37" s="5"/>
      <c r="AGY37" s="5"/>
      <c r="AGZ37" s="5"/>
      <c r="AHA37" s="5"/>
      <c r="AHB37" s="5"/>
      <c r="AHC37" s="5"/>
      <c r="AHD37" s="5"/>
      <c r="AHE37" s="5"/>
      <c r="AHF37" s="5"/>
      <c r="AHG37" s="5"/>
      <c r="AHH37" s="5"/>
      <c r="AHI37" s="5"/>
      <c r="AHJ37" s="5"/>
      <c r="AHK37" s="5"/>
      <c r="AHL37" s="5"/>
      <c r="AHM37" s="5"/>
      <c r="AHN37" s="5"/>
      <c r="AHO37" s="5"/>
      <c r="AHP37" s="5"/>
      <c r="AHQ37" s="5"/>
      <c r="AHR37" s="5"/>
      <c r="AHS37" s="5"/>
      <c r="AHT37" s="5"/>
      <c r="AHU37" s="5"/>
      <c r="AHV37" s="5"/>
      <c r="AHW37" s="5"/>
      <c r="AHX37" s="5"/>
      <c r="AHY37" s="5"/>
      <c r="AHZ37" s="5"/>
      <c r="AIA37" s="5"/>
      <c r="AIB37" s="5"/>
      <c r="AIC37" s="5"/>
      <c r="AID37" s="5"/>
      <c r="AIE37" s="5"/>
      <c r="AIF37" s="5"/>
      <c r="AIG37" s="5"/>
      <c r="AIH37" s="5"/>
      <c r="AII37" s="5"/>
      <c r="AIJ37" s="5"/>
      <c r="AIK37" s="5"/>
      <c r="AIL37" s="5"/>
      <c r="AIM37" s="5"/>
      <c r="AIN37" s="5"/>
      <c r="AIO37" s="5"/>
      <c r="AIP37" s="5"/>
      <c r="AIQ37" s="5"/>
      <c r="AIR37" s="5"/>
      <c r="AIS37" s="5"/>
      <c r="AIT37" s="5"/>
      <c r="AIU37" s="5"/>
      <c r="AIV37" s="5"/>
      <c r="AIW37" s="5"/>
      <c r="AIX37" s="5"/>
      <c r="AIY37" s="5"/>
      <c r="AIZ37" s="5"/>
      <c r="AJA37" s="5"/>
      <c r="AJB37" s="5"/>
      <c r="AJC37" s="5"/>
      <c r="AJD37" s="5"/>
      <c r="AJE37" s="5"/>
      <c r="AJF37" s="5"/>
      <c r="AJG37" s="5"/>
      <c r="AJH37" s="5"/>
      <c r="AJI37" s="5"/>
      <c r="AJJ37" s="5"/>
      <c r="AJK37" s="5"/>
      <c r="AJL37" s="5"/>
      <c r="AJM37" s="5"/>
      <c r="AJN37" s="5"/>
      <c r="AJO37" s="5"/>
      <c r="AJP37" s="5"/>
      <c r="AJQ37" s="5"/>
      <c r="AJR37" s="5"/>
      <c r="AJS37" s="5"/>
      <c r="AJT37" s="5"/>
      <c r="AJU37" s="5"/>
      <c r="AJV37" s="5"/>
      <c r="AJW37" s="5"/>
      <c r="AJX37" s="5"/>
      <c r="AJY37" s="5"/>
      <c r="AJZ37" s="5"/>
      <c r="AKA37" s="5"/>
      <c r="AKB37" s="5"/>
      <c r="AKC37" s="5"/>
      <c r="AKD37" s="5"/>
      <c r="AKE37" s="5"/>
      <c r="AKF37" s="5"/>
      <c r="AKG37" s="5"/>
      <c r="AKH37" s="5"/>
      <c r="AKI37" s="5"/>
      <c r="AKJ37" s="5"/>
      <c r="AKK37" s="5"/>
      <c r="AKL37" s="5"/>
      <c r="AKM37" s="5"/>
      <c r="AKN37" s="5"/>
      <c r="AKO37" s="5"/>
      <c r="AKP37" s="5"/>
      <c r="AKQ37" s="5"/>
      <c r="AKR37" s="5"/>
      <c r="AKS37" s="5"/>
      <c r="AKT37" s="5"/>
      <c r="AKU37" s="5"/>
      <c r="AKV37" s="5"/>
      <c r="AKW37" s="5"/>
      <c r="AKX37" s="5"/>
      <c r="AKY37" s="5"/>
      <c r="AKZ37" s="5"/>
      <c r="ALA37" s="5"/>
      <c r="ALB37" s="5"/>
      <c r="ALC37" s="5"/>
      <c r="ALD37" s="5"/>
      <c r="ALE37" s="5"/>
      <c r="ALF37" s="5"/>
      <c r="ALG37" s="5"/>
      <c r="ALH37" s="5"/>
      <c r="ALI37" s="5"/>
      <c r="ALJ37" s="5"/>
      <c r="ALK37" s="5"/>
      <c r="ALL37" s="5"/>
      <c r="ALM37" s="5"/>
      <c r="ALN37" s="5"/>
      <c r="ALO37" s="5"/>
      <c r="ALP37" s="5"/>
      <c r="ALQ37" s="5"/>
      <c r="ALR37" s="5"/>
      <c r="ALS37" s="5"/>
      <c r="ALT37" s="5"/>
      <c r="ALU37" s="5"/>
      <c r="ALV37" s="5"/>
      <c r="ALW37" s="5"/>
      <c r="ALX37" s="5"/>
      <c r="ALY37" s="5"/>
      <c r="ALZ37" s="5"/>
      <c r="AMA37" s="5"/>
      <c r="AMB37" s="5"/>
      <c r="AMC37" s="5"/>
      <c r="AMD37" s="5"/>
      <c r="AME37" s="5"/>
      <c r="AMF37" s="5"/>
      <c r="AMG37" s="5"/>
      <c r="AMH37" s="5"/>
      <c r="AMI37" s="5"/>
      <c r="AMJ37" s="5"/>
    </row>
    <row r="38" spans="1:1024" s="300" customFormat="1" ht="12.75" x14ac:dyDescent="0.2">
      <c r="A38" s="5"/>
      <c r="B38" s="5"/>
      <c r="C38" s="5"/>
      <c r="D38" s="5"/>
      <c r="E38" s="5"/>
      <c r="F38" s="5"/>
      <c r="G38" s="5"/>
      <c r="H38" s="5"/>
      <c r="I38" s="5"/>
      <c r="J38" s="296"/>
      <c r="K38" s="296"/>
      <c r="L38" s="296"/>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5"/>
      <c r="KN38" s="5"/>
      <c r="KO38" s="5"/>
      <c r="KP38" s="5"/>
      <c r="KQ38" s="5"/>
      <c r="KR38" s="5"/>
      <c r="KS38" s="5"/>
      <c r="KT38" s="5"/>
      <c r="KU38" s="5"/>
      <c r="KV38" s="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5"/>
      <c r="MP38" s="5"/>
      <c r="MQ38" s="5"/>
      <c r="MR38" s="5"/>
      <c r="MS38" s="5"/>
      <c r="MT38" s="5"/>
      <c r="MU38" s="5"/>
      <c r="MV38" s="5"/>
      <c r="MW38" s="5"/>
      <c r="MX38" s="5"/>
      <c r="MY38" s="5"/>
      <c r="MZ38" s="5"/>
      <c r="NA38" s="5"/>
      <c r="NB38" s="5"/>
      <c r="NC38" s="5"/>
      <c r="ND38" s="5"/>
      <c r="NE38" s="5"/>
      <c r="NF38" s="5"/>
      <c r="NG38" s="5"/>
      <c r="NH38" s="5"/>
      <c r="NI38" s="5"/>
      <c r="NJ38" s="5"/>
      <c r="NK38" s="5"/>
      <c r="NL38" s="5"/>
      <c r="NM38" s="5"/>
      <c r="NN38" s="5"/>
      <c r="NO38" s="5"/>
      <c r="NP38" s="5"/>
      <c r="NQ38" s="5"/>
      <c r="NR38" s="5"/>
      <c r="NS38" s="5"/>
      <c r="NT38" s="5"/>
      <c r="NU38" s="5"/>
      <c r="NV38" s="5"/>
      <c r="NW38" s="5"/>
      <c r="NX38" s="5"/>
      <c r="NY38" s="5"/>
      <c r="NZ38" s="5"/>
      <c r="OA38" s="5"/>
      <c r="OB38" s="5"/>
      <c r="OC38" s="5"/>
      <c r="OD38" s="5"/>
      <c r="OE38" s="5"/>
      <c r="OF38" s="5"/>
      <c r="OG38" s="5"/>
      <c r="OH38" s="5"/>
      <c r="OI38" s="5"/>
      <c r="OJ38" s="5"/>
      <c r="OK38" s="5"/>
      <c r="OL38" s="5"/>
      <c r="OM38" s="5"/>
      <c r="ON38" s="5"/>
      <c r="OO38" s="5"/>
      <c r="OP38" s="5"/>
      <c r="OQ38" s="5"/>
      <c r="OR38" s="5"/>
      <c r="OS38" s="5"/>
      <c r="OT38" s="5"/>
      <c r="OU38" s="5"/>
      <c r="OV38" s="5"/>
      <c r="OW38" s="5"/>
      <c r="OX38" s="5"/>
      <c r="OY38" s="5"/>
      <c r="OZ38" s="5"/>
      <c r="PA38" s="5"/>
      <c r="PB38" s="5"/>
      <c r="PC38" s="5"/>
      <c r="PD38" s="5"/>
      <c r="PE38" s="5"/>
      <c r="PF38" s="5"/>
      <c r="PG38" s="5"/>
      <c r="PH38" s="5"/>
      <c r="PI38" s="5"/>
      <c r="PJ38" s="5"/>
      <c r="PK38" s="5"/>
      <c r="PL38" s="5"/>
      <c r="PM38" s="5"/>
      <c r="PN38" s="5"/>
      <c r="PO38" s="5"/>
      <c r="PP38" s="5"/>
      <c r="PQ38" s="5"/>
      <c r="PR38" s="5"/>
      <c r="PS38" s="5"/>
      <c r="PT38" s="5"/>
      <c r="PU38" s="5"/>
      <c r="PV38" s="5"/>
      <c r="PW38" s="5"/>
      <c r="PX38" s="5"/>
      <c r="PY38" s="5"/>
      <c r="PZ38" s="5"/>
      <c r="QA38" s="5"/>
      <c r="QB38" s="5"/>
      <c r="QC38" s="5"/>
      <c r="QD38" s="5"/>
      <c r="QE38" s="5"/>
      <c r="QF38" s="5"/>
      <c r="QG38" s="5"/>
      <c r="QH38" s="5"/>
      <c r="QI38" s="5"/>
      <c r="QJ38" s="5"/>
      <c r="QK38" s="5"/>
      <c r="QL38" s="5"/>
      <c r="QM38" s="5"/>
      <c r="QN38" s="5"/>
      <c r="QO38" s="5"/>
      <c r="QP38" s="5"/>
      <c r="QQ38" s="5"/>
      <c r="QR38" s="5"/>
      <c r="QS38" s="5"/>
      <c r="QT38" s="5"/>
      <c r="QU38" s="5"/>
      <c r="QV38" s="5"/>
      <c r="QW38" s="5"/>
      <c r="QX38" s="5"/>
      <c r="QY38" s="5"/>
      <c r="QZ38" s="5"/>
      <c r="RA38" s="5"/>
      <c r="RB38" s="5"/>
      <c r="RC38" s="5"/>
      <c r="RD38" s="5"/>
      <c r="RE38" s="5"/>
      <c r="RF38" s="5"/>
      <c r="RG38" s="5"/>
      <c r="RH38" s="5"/>
      <c r="RI38" s="5"/>
      <c r="RJ38" s="5"/>
      <c r="RK38" s="5"/>
      <c r="RL38" s="5"/>
      <c r="RM38" s="5"/>
      <c r="RN38" s="5"/>
      <c r="RO38" s="5"/>
      <c r="RP38" s="5"/>
      <c r="RQ38" s="5"/>
      <c r="RR38" s="5"/>
      <c r="RS38" s="5"/>
      <c r="RT38" s="5"/>
      <c r="RU38" s="5"/>
      <c r="RV38" s="5"/>
      <c r="RW38" s="5"/>
      <c r="RX38" s="5"/>
      <c r="RY38" s="5"/>
      <c r="RZ38" s="5"/>
      <c r="SA38" s="5"/>
      <c r="SB38" s="5"/>
      <c r="SC38" s="5"/>
      <c r="SD38" s="5"/>
      <c r="SE38" s="5"/>
      <c r="SF38" s="5"/>
      <c r="SG38" s="5"/>
      <c r="SH38" s="5"/>
      <c r="SI38" s="5"/>
      <c r="SJ38" s="5"/>
      <c r="SK38" s="5"/>
      <c r="SL38" s="5"/>
      <c r="SM38" s="5"/>
      <c r="SN38" s="5"/>
      <c r="SO38" s="5"/>
      <c r="SP38" s="5"/>
      <c r="SQ38" s="5"/>
      <c r="SR38" s="5"/>
      <c r="SS38" s="5"/>
      <c r="ST38" s="5"/>
      <c r="SU38" s="5"/>
      <c r="SV38" s="5"/>
      <c r="SW38" s="5"/>
      <c r="SX38" s="5"/>
      <c r="SY38" s="5"/>
      <c r="SZ38" s="5"/>
      <c r="TA38" s="5"/>
      <c r="TB38" s="5"/>
      <c r="TC38" s="5"/>
      <c r="TD38" s="5"/>
      <c r="TE38" s="5"/>
      <c r="TF38" s="5"/>
      <c r="TG38" s="5"/>
      <c r="TH38" s="5"/>
      <c r="TI38" s="5"/>
      <c r="TJ38" s="5"/>
      <c r="TK38" s="5"/>
      <c r="TL38" s="5"/>
      <c r="TM38" s="5"/>
      <c r="TN38" s="5"/>
      <c r="TO38" s="5"/>
      <c r="TP38" s="5"/>
      <c r="TQ38" s="5"/>
      <c r="TR38" s="5"/>
      <c r="TS38" s="5"/>
      <c r="TT38" s="5"/>
      <c r="TU38" s="5"/>
      <c r="TV38" s="5"/>
      <c r="TW38" s="5"/>
      <c r="TX38" s="5"/>
      <c r="TY38" s="5"/>
      <c r="TZ38" s="5"/>
      <c r="UA38" s="5"/>
      <c r="UB38" s="5"/>
      <c r="UC38" s="5"/>
      <c r="UD38" s="5"/>
      <c r="UE38" s="5"/>
      <c r="UF38" s="5"/>
      <c r="UG38" s="5"/>
      <c r="UH38" s="5"/>
      <c r="UI38" s="5"/>
      <c r="UJ38" s="5"/>
      <c r="UK38" s="5"/>
      <c r="UL38" s="5"/>
      <c r="UM38" s="5"/>
      <c r="UN38" s="5"/>
      <c r="UO38" s="5"/>
      <c r="UP38" s="5"/>
      <c r="UQ38" s="5"/>
      <c r="UR38" s="5"/>
      <c r="US38" s="5"/>
      <c r="UT38" s="5"/>
      <c r="UU38" s="5"/>
      <c r="UV38" s="5"/>
      <c r="UW38" s="5"/>
      <c r="UX38" s="5"/>
      <c r="UY38" s="5"/>
      <c r="UZ38" s="5"/>
      <c r="VA38" s="5"/>
      <c r="VB38" s="5"/>
      <c r="VC38" s="5"/>
      <c r="VD38" s="5"/>
      <c r="VE38" s="5"/>
      <c r="VF38" s="5"/>
      <c r="VG38" s="5"/>
      <c r="VH38" s="5"/>
      <c r="VI38" s="5"/>
      <c r="VJ38" s="5"/>
      <c r="VK38" s="5"/>
      <c r="VL38" s="5"/>
      <c r="VM38" s="5"/>
      <c r="VN38" s="5"/>
      <c r="VO38" s="5"/>
      <c r="VP38" s="5"/>
      <c r="VQ38" s="5"/>
      <c r="VR38" s="5"/>
      <c r="VS38" s="5"/>
      <c r="VT38" s="5"/>
      <c r="VU38" s="5"/>
      <c r="VV38" s="5"/>
      <c r="VW38" s="5"/>
      <c r="VX38" s="5"/>
      <c r="VY38" s="5"/>
      <c r="VZ38" s="5"/>
      <c r="WA38" s="5"/>
      <c r="WB38" s="5"/>
      <c r="WC38" s="5"/>
      <c r="WD38" s="5"/>
      <c r="WE38" s="5"/>
      <c r="WF38" s="5"/>
      <c r="WG38" s="5"/>
      <c r="WH38" s="5"/>
      <c r="WI38" s="5"/>
      <c r="WJ38" s="5"/>
      <c r="WK38" s="5"/>
      <c r="WL38" s="5"/>
      <c r="WM38" s="5"/>
      <c r="WN38" s="5"/>
      <c r="WO38" s="5"/>
      <c r="WP38" s="5"/>
      <c r="WQ38" s="5"/>
      <c r="WR38" s="5"/>
      <c r="WS38" s="5"/>
      <c r="WT38" s="5"/>
      <c r="WU38" s="5"/>
      <c r="WV38" s="5"/>
      <c r="WW38" s="5"/>
      <c r="WX38" s="5"/>
      <c r="WY38" s="5"/>
      <c r="WZ38" s="5"/>
      <c r="XA38" s="5"/>
      <c r="XB38" s="5"/>
      <c r="XC38" s="5"/>
      <c r="XD38" s="5"/>
      <c r="XE38" s="5"/>
      <c r="XF38" s="5"/>
      <c r="XG38" s="5"/>
      <c r="XH38" s="5"/>
      <c r="XI38" s="5"/>
      <c r="XJ38" s="5"/>
      <c r="XK38" s="5"/>
      <c r="XL38" s="5"/>
      <c r="XM38" s="5"/>
      <c r="XN38" s="5"/>
      <c r="XO38" s="5"/>
      <c r="XP38" s="5"/>
      <c r="XQ38" s="5"/>
      <c r="XR38" s="5"/>
      <c r="XS38" s="5"/>
      <c r="XT38" s="5"/>
      <c r="XU38" s="5"/>
      <c r="XV38" s="5"/>
      <c r="XW38" s="5"/>
      <c r="XX38" s="5"/>
      <c r="XY38" s="5"/>
      <c r="XZ38" s="5"/>
      <c r="YA38" s="5"/>
      <c r="YB38" s="5"/>
      <c r="YC38" s="5"/>
      <c r="YD38" s="5"/>
      <c r="YE38" s="5"/>
      <c r="YF38" s="5"/>
      <c r="YG38" s="5"/>
      <c r="YH38" s="5"/>
      <c r="YI38" s="5"/>
      <c r="YJ38" s="5"/>
      <c r="YK38" s="5"/>
      <c r="YL38" s="5"/>
      <c r="YM38" s="5"/>
      <c r="YN38" s="5"/>
      <c r="YO38" s="5"/>
      <c r="YP38" s="5"/>
      <c r="YQ38" s="5"/>
      <c r="YR38" s="5"/>
      <c r="YS38" s="5"/>
      <c r="YT38" s="5"/>
      <c r="YU38" s="5"/>
      <c r="YV38" s="5"/>
      <c r="YW38" s="5"/>
      <c r="YX38" s="5"/>
      <c r="YY38" s="5"/>
      <c r="YZ38" s="5"/>
      <c r="ZA38" s="5"/>
      <c r="ZB38" s="5"/>
      <c r="ZC38" s="5"/>
      <c r="ZD38" s="5"/>
      <c r="ZE38" s="5"/>
      <c r="ZF38" s="5"/>
      <c r="ZG38" s="5"/>
      <c r="ZH38" s="5"/>
      <c r="ZI38" s="5"/>
      <c r="ZJ38" s="5"/>
      <c r="ZK38" s="5"/>
      <c r="ZL38" s="5"/>
      <c r="ZM38" s="5"/>
      <c r="ZN38" s="5"/>
      <c r="ZO38" s="5"/>
      <c r="ZP38" s="5"/>
      <c r="ZQ38" s="5"/>
      <c r="ZR38" s="5"/>
      <c r="ZS38" s="5"/>
      <c r="ZT38" s="5"/>
      <c r="ZU38" s="5"/>
      <c r="ZV38" s="5"/>
      <c r="ZW38" s="5"/>
      <c r="ZX38" s="5"/>
      <c r="ZY38" s="5"/>
      <c r="ZZ38" s="5"/>
      <c r="AAA38" s="5"/>
      <c r="AAB38" s="5"/>
      <c r="AAC38" s="5"/>
      <c r="AAD38" s="5"/>
      <c r="AAE38" s="5"/>
      <c r="AAF38" s="5"/>
      <c r="AAG38" s="5"/>
      <c r="AAH38" s="5"/>
      <c r="AAI38" s="5"/>
      <c r="AAJ38" s="5"/>
      <c r="AAK38" s="5"/>
      <c r="AAL38" s="5"/>
      <c r="AAM38" s="5"/>
      <c r="AAN38" s="5"/>
      <c r="AAO38" s="5"/>
      <c r="AAP38" s="5"/>
      <c r="AAQ38" s="5"/>
      <c r="AAR38" s="5"/>
      <c r="AAS38" s="5"/>
      <c r="AAT38" s="5"/>
      <c r="AAU38" s="5"/>
      <c r="AAV38" s="5"/>
      <c r="AAW38" s="5"/>
      <c r="AAX38" s="5"/>
      <c r="AAY38" s="5"/>
      <c r="AAZ38" s="5"/>
      <c r="ABA38" s="5"/>
      <c r="ABB38" s="5"/>
      <c r="ABC38" s="5"/>
      <c r="ABD38" s="5"/>
      <c r="ABE38" s="5"/>
      <c r="ABF38" s="5"/>
      <c r="ABG38" s="5"/>
      <c r="ABH38" s="5"/>
      <c r="ABI38" s="5"/>
      <c r="ABJ38" s="5"/>
      <c r="ABK38" s="5"/>
      <c r="ABL38" s="5"/>
      <c r="ABM38" s="5"/>
      <c r="ABN38" s="5"/>
      <c r="ABO38" s="5"/>
      <c r="ABP38" s="5"/>
      <c r="ABQ38" s="5"/>
      <c r="ABR38" s="5"/>
      <c r="ABS38" s="5"/>
      <c r="ABT38" s="5"/>
      <c r="ABU38" s="5"/>
      <c r="ABV38" s="5"/>
      <c r="ABW38" s="5"/>
      <c r="ABX38" s="5"/>
      <c r="ABY38" s="5"/>
      <c r="ABZ38" s="5"/>
      <c r="ACA38" s="5"/>
      <c r="ACB38" s="5"/>
      <c r="ACC38" s="5"/>
      <c r="ACD38" s="5"/>
      <c r="ACE38" s="5"/>
      <c r="ACF38" s="5"/>
      <c r="ACG38" s="5"/>
      <c r="ACH38" s="5"/>
      <c r="ACI38" s="5"/>
      <c r="ACJ38" s="5"/>
      <c r="ACK38" s="5"/>
      <c r="ACL38" s="5"/>
      <c r="ACM38" s="5"/>
      <c r="ACN38" s="5"/>
      <c r="ACO38" s="5"/>
      <c r="ACP38" s="5"/>
      <c r="ACQ38" s="5"/>
      <c r="ACR38" s="5"/>
      <c r="ACS38" s="5"/>
      <c r="ACT38" s="5"/>
      <c r="ACU38" s="5"/>
      <c r="ACV38" s="5"/>
      <c r="ACW38" s="5"/>
      <c r="ACX38" s="5"/>
      <c r="ACY38" s="5"/>
      <c r="ACZ38" s="5"/>
      <c r="ADA38" s="5"/>
      <c r="ADB38" s="5"/>
      <c r="ADC38" s="5"/>
      <c r="ADD38" s="5"/>
      <c r="ADE38" s="5"/>
      <c r="ADF38" s="5"/>
      <c r="ADG38" s="5"/>
      <c r="ADH38" s="5"/>
      <c r="ADI38" s="5"/>
      <c r="ADJ38" s="5"/>
      <c r="ADK38" s="5"/>
      <c r="ADL38" s="5"/>
      <c r="ADM38" s="5"/>
      <c r="ADN38" s="5"/>
      <c r="ADO38" s="5"/>
      <c r="ADP38" s="5"/>
      <c r="ADQ38" s="5"/>
      <c r="ADR38" s="5"/>
      <c r="ADS38" s="5"/>
      <c r="ADT38" s="5"/>
      <c r="ADU38" s="5"/>
      <c r="ADV38" s="5"/>
      <c r="ADW38" s="5"/>
      <c r="ADX38" s="5"/>
      <c r="ADY38" s="5"/>
      <c r="ADZ38" s="5"/>
      <c r="AEA38" s="5"/>
      <c r="AEB38" s="5"/>
      <c r="AEC38" s="5"/>
      <c r="AED38" s="5"/>
      <c r="AEE38" s="5"/>
      <c r="AEF38" s="5"/>
      <c r="AEG38" s="5"/>
      <c r="AEH38" s="5"/>
      <c r="AEI38" s="5"/>
      <c r="AEJ38" s="5"/>
      <c r="AEK38" s="5"/>
      <c r="AEL38" s="5"/>
      <c r="AEM38" s="5"/>
      <c r="AEN38" s="5"/>
      <c r="AEO38" s="5"/>
      <c r="AEP38" s="5"/>
      <c r="AEQ38" s="5"/>
      <c r="AER38" s="5"/>
      <c r="AES38" s="5"/>
      <c r="AET38" s="5"/>
      <c r="AEU38" s="5"/>
      <c r="AEV38" s="5"/>
      <c r="AEW38" s="5"/>
      <c r="AEX38" s="5"/>
      <c r="AEY38" s="5"/>
      <c r="AEZ38" s="5"/>
      <c r="AFA38" s="5"/>
      <c r="AFB38" s="5"/>
      <c r="AFC38" s="5"/>
      <c r="AFD38" s="5"/>
      <c r="AFE38" s="5"/>
      <c r="AFF38" s="5"/>
      <c r="AFG38" s="5"/>
      <c r="AFH38" s="5"/>
      <c r="AFI38" s="5"/>
      <c r="AFJ38" s="5"/>
      <c r="AFK38" s="5"/>
      <c r="AFL38" s="5"/>
      <c r="AFM38" s="5"/>
      <c r="AFN38" s="5"/>
      <c r="AFO38" s="5"/>
      <c r="AFP38" s="5"/>
      <c r="AFQ38" s="5"/>
      <c r="AFR38" s="5"/>
      <c r="AFS38" s="5"/>
      <c r="AFT38" s="5"/>
      <c r="AFU38" s="5"/>
      <c r="AFV38" s="5"/>
      <c r="AFW38" s="5"/>
      <c r="AFX38" s="5"/>
      <c r="AFY38" s="5"/>
      <c r="AFZ38" s="5"/>
      <c r="AGA38" s="5"/>
      <c r="AGB38" s="5"/>
      <c r="AGC38" s="5"/>
      <c r="AGD38" s="5"/>
      <c r="AGE38" s="5"/>
      <c r="AGF38" s="5"/>
      <c r="AGG38" s="5"/>
      <c r="AGH38" s="5"/>
      <c r="AGI38" s="5"/>
      <c r="AGJ38" s="5"/>
      <c r="AGK38" s="5"/>
      <c r="AGL38" s="5"/>
      <c r="AGM38" s="5"/>
      <c r="AGN38" s="5"/>
      <c r="AGO38" s="5"/>
      <c r="AGP38" s="5"/>
      <c r="AGQ38" s="5"/>
      <c r="AGR38" s="5"/>
      <c r="AGS38" s="5"/>
      <c r="AGT38" s="5"/>
      <c r="AGU38" s="5"/>
      <c r="AGV38" s="5"/>
      <c r="AGW38" s="5"/>
      <c r="AGX38" s="5"/>
      <c r="AGY38" s="5"/>
      <c r="AGZ38" s="5"/>
      <c r="AHA38" s="5"/>
      <c r="AHB38" s="5"/>
      <c r="AHC38" s="5"/>
      <c r="AHD38" s="5"/>
      <c r="AHE38" s="5"/>
      <c r="AHF38" s="5"/>
      <c r="AHG38" s="5"/>
      <c r="AHH38" s="5"/>
      <c r="AHI38" s="5"/>
      <c r="AHJ38" s="5"/>
      <c r="AHK38" s="5"/>
      <c r="AHL38" s="5"/>
      <c r="AHM38" s="5"/>
      <c r="AHN38" s="5"/>
      <c r="AHO38" s="5"/>
      <c r="AHP38" s="5"/>
      <c r="AHQ38" s="5"/>
      <c r="AHR38" s="5"/>
      <c r="AHS38" s="5"/>
      <c r="AHT38" s="5"/>
      <c r="AHU38" s="5"/>
      <c r="AHV38" s="5"/>
      <c r="AHW38" s="5"/>
      <c r="AHX38" s="5"/>
      <c r="AHY38" s="5"/>
      <c r="AHZ38" s="5"/>
      <c r="AIA38" s="5"/>
      <c r="AIB38" s="5"/>
      <c r="AIC38" s="5"/>
      <c r="AID38" s="5"/>
      <c r="AIE38" s="5"/>
      <c r="AIF38" s="5"/>
      <c r="AIG38" s="5"/>
      <c r="AIH38" s="5"/>
      <c r="AII38" s="5"/>
      <c r="AIJ38" s="5"/>
      <c r="AIK38" s="5"/>
      <c r="AIL38" s="5"/>
      <c r="AIM38" s="5"/>
      <c r="AIN38" s="5"/>
      <c r="AIO38" s="5"/>
      <c r="AIP38" s="5"/>
      <c r="AIQ38" s="5"/>
      <c r="AIR38" s="5"/>
      <c r="AIS38" s="5"/>
      <c r="AIT38" s="5"/>
      <c r="AIU38" s="5"/>
      <c r="AIV38" s="5"/>
      <c r="AIW38" s="5"/>
      <c r="AIX38" s="5"/>
      <c r="AIY38" s="5"/>
      <c r="AIZ38" s="5"/>
      <c r="AJA38" s="5"/>
      <c r="AJB38" s="5"/>
      <c r="AJC38" s="5"/>
      <c r="AJD38" s="5"/>
      <c r="AJE38" s="5"/>
      <c r="AJF38" s="5"/>
      <c r="AJG38" s="5"/>
      <c r="AJH38" s="5"/>
      <c r="AJI38" s="5"/>
      <c r="AJJ38" s="5"/>
      <c r="AJK38" s="5"/>
      <c r="AJL38" s="5"/>
      <c r="AJM38" s="5"/>
      <c r="AJN38" s="5"/>
      <c r="AJO38" s="5"/>
      <c r="AJP38" s="5"/>
      <c r="AJQ38" s="5"/>
      <c r="AJR38" s="5"/>
      <c r="AJS38" s="5"/>
      <c r="AJT38" s="5"/>
      <c r="AJU38" s="5"/>
      <c r="AJV38" s="5"/>
      <c r="AJW38" s="5"/>
      <c r="AJX38" s="5"/>
      <c r="AJY38" s="5"/>
      <c r="AJZ38" s="5"/>
      <c r="AKA38" s="5"/>
      <c r="AKB38" s="5"/>
      <c r="AKC38" s="5"/>
      <c r="AKD38" s="5"/>
      <c r="AKE38" s="5"/>
      <c r="AKF38" s="5"/>
      <c r="AKG38" s="5"/>
      <c r="AKH38" s="5"/>
      <c r="AKI38" s="5"/>
      <c r="AKJ38" s="5"/>
      <c r="AKK38" s="5"/>
      <c r="AKL38" s="5"/>
      <c r="AKM38" s="5"/>
      <c r="AKN38" s="5"/>
      <c r="AKO38" s="5"/>
      <c r="AKP38" s="5"/>
      <c r="AKQ38" s="5"/>
      <c r="AKR38" s="5"/>
      <c r="AKS38" s="5"/>
      <c r="AKT38" s="5"/>
      <c r="AKU38" s="5"/>
      <c r="AKV38" s="5"/>
      <c r="AKW38" s="5"/>
      <c r="AKX38" s="5"/>
      <c r="AKY38" s="5"/>
      <c r="AKZ38" s="5"/>
      <c r="ALA38" s="5"/>
      <c r="ALB38" s="5"/>
      <c r="ALC38" s="5"/>
      <c r="ALD38" s="5"/>
      <c r="ALE38" s="5"/>
      <c r="ALF38" s="5"/>
      <c r="ALG38" s="5"/>
      <c r="ALH38" s="5"/>
      <c r="ALI38" s="5"/>
      <c r="ALJ38" s="5"/>
      <c r="ALK38" s="5"/>
      <c r="ALL38" s="5"/>
      <c r="ALM38" s="5"/>
      <c r="ALN38" s="5"/>
      <c r="ALO38" s="5"/>
      <c r="ALP38" s="5"/>
      <c r="ALQ38" s="5"/>
      <c r="ALR38" s="5"/>
      <c r="ALS38" s="5"/>
      <c r="ALT38" s="5"/>
      <c r="ALU38" s="5"/>
      <c r="ALV38" s="5"/>
      <c r="ALW38" s="5"/>
      <c r="ALX38" s="5"/>
      <c r="ALY38" s="5"/>
      <c r="ALZ38" s="5"/>
      <c r="AMA38" s="5"/>
      <c r="AMB38" s="5"/>
      <c r="AMC38" s="5"/>
      <c r="AMD38" s="5"/>
      <c r="AME38" s="5"/>
      <c r="AMF38" s="5"/>
      <c r="AMG38" s="5"/>
      <c r="AMH38" s="5"/>
      <c r="AMI38" s="5"/>
      <c r="AMJ38" s="5"/>
    </row>
    <row r="39" spans="1:1024" s="300" customFormat="1" ht="12.75" x14ac:dyDescent="0.2">
      <c r="A39" s="5"/>
      <c r="B39" s="5"/>
      <c r="C39" s="5"/>
      <c r="D39" s="5"/>
      <c r="E39" s="5"/>
      <c r="F39" s="5"/>
      <c r="G39" s="5"/>
      <c r="H39" s="5"/>
      <c r="I39" s="5"/>
      <c r="J39" s="296"/>
      <c r="K39" s="296"/>
      <c r="L39" s="296"/>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5"/>
      <c r="KN39" s="5"/>
      <c r="KO39" s="5"/>
      <c r="KP39" s="5"/>
      <c r="KQ39" s="5"/>
      <c r="KR39" s="5"/>
      <c r="KS39" s="5"/>
      <c r="KT39" s="5"/>
      <c r="KU39" s="5"/>
      <c r="KV39" s="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5"/>
      <c r="MP39" s="5"/>
      <c r="MQ39" s="5"/>
      <c r="MR39" s="5"/>
      <c r="MS39" s="5"/>
      <c r="MT39" s="5"/>
      <c r="MU39" s="5"/>
      <c r="MV39" s="5"/>
      <c r="MW39" s="5"/>
      <c r="MX39" s="5"/>
      <c r="MY39" s="5"/>
      <c r="MZ39" s="5"/>
      <c r="NA39" s="5"/>
      <c r="NB39" s="5"/>
      <c r="NC39" s="5"/>
      <c r="ND39" s="5"/>
      <c r="NE39" s="5"/>
      <c r="NF39" s="5"/>
      <c r="NG39" s="5"/>
      <c r="NH39" s="5"/>
      <c r="NI39" s="5"/>
      <c r="NJ39" s="5"/>
      <c r="NK39" s="5"/>
      <c r="NL39" s="5"/>
      <c r="NM39" s="5"/>
      <c r="NN39" s="5"/>
      <c r="NO39" s="5"/>
      <c r="NP39" s="5"/>
      <c r="NQ39" s="5"/>
      <c r="NR39" s="5"/>
      <c r="NS39" s="5"/>
      <c r="NT39" s="5"/>
      <c r="NU39" s="5"/>
      <c r="NV39" s="5"/>
      <c r="NW39" s="5"/>
      <c r="NX39" s="5"/>
      <c r="NY39" s="5"/>
      <c r="NZ39" s="5"/>
      <c r="OA39" s="5"/>
      <c r="OB39" s="5"/>
      <c r="OC39" s="5"/>
      <c r="OD39" s="5"/>
      <c r="OE39" s="5"/>
      <c r="OF39" s="5"/>
      <c r="OG39" s="5"/>
      <c r="OH39" s="5"/>
      <c r="OI39" s="5"/>
      <c r="OJ39" s="5"/>
      <c r="OK39" s="5"/>
      <c r="OL39" s="5"/>
      <c r="OM39" s="5"/>
      <c r="ON39" s="5"/>
      <c r="OO39" s="5"/>
      <c r="OP39" s="5"/>
      <c r="OQ39" s="5"/>
      <c r="OR39" s="5"/>
      <c r="OS39" s="5"/>
      <c r="OT39" s="5"/>
      <c r="OU39" s="5"/>
      <c r="OV39" s="5"/>
      <c r="OW39" s="5"/>
      <c r="OX39" s="5"/>
      <c r="OY39" s="5"/>
      <c r="OZ39" s="5"/>
      <c r="PA39" s="5"/>
      <c r="PB39" s="5"/>
      <c r="PC39" s="5"/>
      <c r="PD39" s="5"/>
      <c r="PE39" s="5"/>
      <c r="PF39" s="5"/>
      <c r="PG39" s="5"/>
      <c r="PH39" s="5"/>
      <c r="PI39" s="5"/>
      <c r="PJ39" s="5"/>
      <c r="PK39" s="5"/>
      <c r="PL39" s="5"/>
      <c r="PM39" s="5"/>
      <c r="PN39" s="5"/>
      <c r="PO39" s="5"/>
      <c r="PP39" s="5"/>
      <c r="PQ39" s="5"/>
      <c r="PR39" s="5"/>
      <c r="PS39" s="5"/>
      <c r="PT39" s="5"/>
      <c r="PU39" s="5"/>
      <c r="PV39" s="5"/>
      <c r="PW39" s="5"/>
      <c r="PX39" s="5"/>
      <c r="PY39" s="5"/>
      <c r="PZ39" s="5"/>
      <c r="QA39" s="5"/>
      <c r="QB39" s="5"/>
      <c r="QC39" s="5"/>
      <c r="QD39" s="5"/>
      <c r="QE39" s="5"/>
      <c r="QF39" s="5"/>
      <c r="QG39" s="5"/>
      <c r="QH39" s="5"/>
      <c r="QI39" s="5"/>
      <c r="QJ39" s="5"/>
      <c r="QK39" s="5"/>
      <c r="QL39" s="5"/>
      <c r="QM39" s="5"/>
      <c r="QN39" s="5"/>
      <c r="QO39" s="5"/>
      <c r="QP39" s="5"/>
      <c r="QQ39" s="5"/>
      <c r="QR39" s="5"/>
      <c r="QS39" s="5"/>
      <c r="QT39" s="5"/>
      <c r="QU39" s="5"/>
      <c r="QV39" s="5"/>
      <c r="QW39" s="5"/>
      <c r="QX39" s="5"/>
      <c r="QY39" s="5"/>
      <c r="QZ39" s="5"/>
      <c r="RA39" s="5"/>
      <c r="RB39" s="5"/>
      <c r="RC39" s="5"/>
      <c r="RD39" s="5"/>
      <c r="RE39" s="5"/>
      <c r="RF39" s="5"/>
      <c r="RG39" s="5"/>
      <c r="RH39" s="5"/>
      <c r="RI39" s="5"/>
      <c r="RJ39" s="5"/>
      <c r="RK39" s="5"/>
      <c r="RL39" s="5"/>
      <c r="RM39" s="5"/>
      <c r="RN39" s="5"/>
      <c r="RO39" s="5"/>
      <c r="RP39" s="5"/>
      <c r="RQ39" s="5"/>
      <c r="RR39" s="5"/>
      <c r="RS39" s="5"/>
      <c r="RT39" s="5"/>
      <c r="RU39" s="5"/>
      <c r="RV39" s="5"/>
      <c r="RW39" s="5"/>
      <c r="RX39" s="5"/>
      <c r="RY39" s="5"/>
      <c r="RZ39" s="5"/>
      <c r="SA39" s="5"/>
      <c r="SB39" s="5"/>
      <c r="SC39" s="5"/>
      <c r="SD39" s="5"/>
      <c r="SE39" s="5"/>
      <c r="SF39" s="5"/>
      <c r="SG39" s="5"/>
      <c r="SH39" s="5"/>
      <c r="SI39" s="5"/>
      <c r="SJ39" s="5"/>
      <c r="SK39" s="5"/>
      <c r="SL39" s="5"/>
      <c r="SM39" s="5"/>
      <c r="SN39" s="5"/>
      <c r="SO39" s="5"/>
      <c r="SP39" s="5"/>
      <c r="SQ39" s="5"/>
      <c r="SR39" s="5"/>
      <c r="SS39" s="5"/>
      <c r="ST39" s="5"/>
      <c r="SU39" s="5"/>
      <c r="SV39" s="5"/>
      <c r="SW39" s="5"/>
      <c r="SX39" s="5"/>
      <c r="SY39" s="5"/>
      <c r="SZ39" s="5"/>
      <c r="TA39" s="5"/>
      <c r="TB39" s="5"/>
      <c r="TC39" s="5"/>
      <c r="TD39" s="5"/>
      <c r="TE39" s="5"/>
      <c r="TF39" s="5"/>
      <c r="TG39" s="5"/>
      <c r="TH39" s="5"/>
      <c r="TI39" s="5"/>
      <c r="TJ39" s="5"/>
      <c r="TK39" s="5"/>
      <c r="TL39" s="5"/>
      <c r="TM39" s="5"/>
      <c r="TN39" s="5"/>
      <c r="TO39" s="5"/>
      <c r="TP39" s="5"/>
      <c r="TQ39" s="5"/>
      <c r="TR39" s="5"/>
      <c r="TS39" s="5"/>
      <c r="TT39" s="5"/>
      <c r="TU39" s="5"/>
      <c r="TV39" s="5"/>
      <c r="TW39" s="5"/>
      <c r="TX39" s="5"/>
      <c r="TY39" s="5"/>
      <c r="TZ39" s="5"/>
      <c r="UA39" s="5"/>
      <c r="UB39" s="5"/>
      <c r="UC39" s="5"/>
      <c r="UD39" s="5"/>
      <c r="UE39" s="5"/>
      <c r="UF39" s="5"/>
      <c r="UG39" s="5"/>
      <c r="UH39" s="5"/>
      <c r="UI39" s="5"/>
      <c r="UJ39" s="5"/>
      <c r="UK39" s="5"/>
      <c r="UL39" s="5"/>
      <c r="UM39" s="5"/>
      <c r="UN39" s="5"/>
      <c r="UO39" s="5"/>
      <c r="UP39" s="5"/>
      <c r="UQ39" s="5"/>
      <c r="UR39" s="5"/>
      <c r="US39" s="5"/>
      <c r="UT39" s="5"/>
      <c r="UU39" s="5"/>
      <c r="UV39" s="5"/>
      <c r="UW39" s="5"/>
      <c r="UX39" s="5"/>
      <c r="UY39" s="5"/>
      <c r="UZ39" s="5"/>
      <c r="VA39" s="5"/>
      <c r="VB39" s="5"/>
      <c r="VC39" s="5"/>
      <c r="VD39" s="5"/>
      <c r="VE39" s="5"/>
      <c r="VF39" s="5"/>
      <c r="VG39" s="5"/>
      <c r="VH39" s="5"/>
      <c r="VI39" s="5"/>
      <c r="VJ39" s="5"/>
      <c r="VK39" s="5"/>
      <c r="VL39" s="5"/>
      <c r="VM39" s="5"/>
      <c r="VN39" s="5"/>
      <c r="VO39" s="5"/>
      <c r="VP39" s="5"/>
      <c r="VQ39" s="5"/>
      <c r="VR39" s="5"/>
      <c r="VS39" s="5"/>
      <c r="VT39" s="5"/>
      <c r="VU39" s="5"/>
      <c r="VV39" s="5"/>
      <c r="VW39" s="5"/>
      <c r="VX39" s="5"/>
      <c r="VY39" s="5"/>
      <c r="VZ39" s="5"/>
      <c r="WA39" s="5"/>
      <c r="WB39" s="5"/>
      <c r="WC39" s="5"/>
      <c r="WD39" s="5"/>
      <c r="WE39" s="5"/>
      <c r="WF39" s="5"/>
      <c r="WG39" s="5"/>
      <c r="WH39" s="5"/>
      <c r="WI39" s="5"/>
      <c r="WJ39" s="5"/>
      <c r="WK39" s="5"/>
      <c r="WL39" s="5"/>
      <c r="WM39" s="5"/>
      <c r="WN39" s="5"/>
      <c r="WO39" s="5"/>
      <c r="WP39" s="5"/>
      <c r="WQ39" s="5"/>
      <c r="WR39" s="5"/>
      <c r="WS39" s="5"/>
      <c r="WT39" s="5"/>
      <c r="WU39" s="5"/>
      <c r="WV39" s="5"/>
      <c r="WW39" s="5"/>
      <c r="WX39" s="5"/>
      <c r="WY39" s="5"/>
      <c r="WZ39" s="5"/>
      <c r="XA39" s="5"/>
      <c r="XB39" s="5"/>
      <c r="XC39" s="5"/>
      <c r="XD39" s="5"/>
      <c r="XE39" s="5"/>
      <c r="XF39" s="5"/>
      <c r="XG39" s="5"/>
      <c r="XH39" s="5"/>
      <c r="XI39" s="5"/>
      <c r="XJ39" s="5"/>
      <c r="XK39" s="5"/>
      <c r="XL39" s="5"/>
      <c r="XM39" s="5"/>
      <c r="XN39" s="5"/>
      <c r="XO39" s="5"/>
      <c r="XP39" s="5"/>
      <c r="XQ39" s="5"/>
      <c r="XR39" s="5"/>
      <c r="XS39" s="5"/>
      <c r="XT39" s="5"/>
      <c r="XU39" s="5"/>
      <c r="XV39" s="5"/>
      <c r="XW39" s="5"/>
      <c r="XX39" s="5"/>
      <c r="XY39" s="5"/>
      <c r="XZ39" s="5"/>
      <c r="YA39" s="5"/>
      <c r="YB39" s="5"/>
      <c r="YC39" s="5"/>
      <c r="YD39" s="5"/>
      <c r="YE39" s="5"/>
      <c r="YF39" s="5"/>
      <c r="YG39" s="5"/>
      <c r="YH39" s="5"/>
      <c r="YI39" s="5"/>
      <c r="YJ39" s="5"/>
      <c r="YK39" s="5"/>
      <c r="YL39" s="5"/>
      <c r="YM39" s="5"/>
      <c r="YN39" s="5"/>
      <c r="YO39" s="5"/>
      <c r="YP39" s="5"/>
      <c r="YQ39" s="5"/>
      <c r="YR39" s="5"/>
      <c r="YS39" s="5"/>
      <c r="YT39" s="5"/>
      <c r="YU39" s="5"/>
      <c r="YV39" s="5"/>
      <c r="YW39" s="5"/>
      <c r="YX39" s="5"/>
      <c r="YY39" s="5"/>
      <c r="YZ39" s="5"/>
      <c r="ZA39" s="5"/>
      <c r="ZB39" s="5"/>
      <c r="ZC39" s="5"/>
      <c r="ZD39" s="5"/>
      <c r="ZE39" s="5"/>
      <c r="ZF39" s="5"/>
      <c r="ZG39" s="5"/>
      <c r="ZH39" s="5"/>
      <c r="ZI39" s="5"/>
      <c r="ZJ39" s="5"/>
      <c r="ZK39" s="5"/>
      <c r="ZL39" s="5"/>
      <c r="ZM39" s="5"/>
      <c r="ZN39" s="5"/>
      <c r="ZO39" s="5"/>
      <c r="ZP39" s="5"/>
      <c r="ZQ39" s="5"/>
      <c r="ZR39" s="5"/>
      <c r="ZS39" s="5"/>
      <c r="ZT39" s="5"/>
      <c r="ZU39" s="5"/>
      <c r="ZV39" s="5"/>
      <c r="ZW39" s="5"/>
      <c r="ZX39" s="5"/>
      <c r="ZY39" s="5"/>
      <c r="ZZ39" s="5"/>
      <c r="AAA39" s="5"/>
      <c r="AAB39" s="5"/>
      <c r="AAC39" s="5"/>
      <c r="AAD39" s="5"/>
      <c r="AAE39" s="5"/>
      <c r="AAF39" s="5"/>
      <c r="AAG39" s="5"/>
      <c r="AAH39" s="5"/>
      <c r="AAI39" s="5"/>
      <c r="AAJ39" s="5"/>
      <c r="AAK39" s="5"/>
      <c r="AAL39" s="5"/>
      <c r="AAM39" s="5"/>
      <c r="AAN39" s="5"/>
      <c r="AAO39" s="5"/>
      <c r="AAP39" s="5"/>
      <c r="AAQ39" s="5"/>
      <c r="AAR39" s="5"/>
      <c r="AAS39" s="5"/>
      <c r="AAT39" s="5"/>
      <c r="AAU39" s="5"/>
      <c r="AAV39" s="5"/>
      <c r="AAW39" s="5"/>
      <c r="AAX39" s="5"/>
      <c r="AAY39" s="5"/>
      <c r="AAZ39" s="5"/>
      <c r="ABA39" s="5"/>
      <c r="ABB39" s="5"/>
      <c r="ABC39" s="5"/>
      <c r="ABD39" s="5"/>
      <c r="ABE39" s="5"/>
      <c r="ABF39" s="5"/>
      <c r="ABG39" s="5"/>
      <c r="ABH39" s="5"/>
      <c r="ABI39" s="5"/>
      <c r="ABJ39" s="5"/>
      <c r="ABK39" s="5"/>
      <c r="ABL39" s="5"/>
      <c r="ABM39" s="5"/>
      <c r="ABN39" s="5"/>
      <c r="ABO39" s="5"/>
      <c r="ABP39" s="5"/>
      <c r="ABQ39" s="5"/>
      <c r="ABR39" s="5"/>
      <c r="ABS39" s="5"/>
      <c r="ABT39" s="5"/>
      <c r="ABU39" s="5"/>
      <c r="ABV39" s="5"/>
      <c r="ABW39" s="5"/>
      <c r="ABX39" s="5"/>
      <c r="ABY39" s="5"/>
      <c r="ABZ39" s="5"/>
      <c r="ACA39" s="5"/>
      <c r="ACB39" s="5"/>
      <c r="ACC39" s="5"/>
      <c r="ACD39" s="5"/>
      <c r="ACE39" s="5"/>
      <c r="ACF39" s="5"/>
      <c r="ACG39" s="5"/>
      <c r="ACH39" s="5"/>
      <c r="ACI39" s="5"/>
      <c r="ACJ39" s="5"/>
      <c r="ACK39" s="5"/>
      <c r="ACL39" s="5"/>
      <c r="ACM39" s="5"/>
      <c r="ACN39" s="5"/>
      <c r="ACO39" s="5"/>
      <c r="ACP39" s="5"/>
      <c r="ACQ39" s="5"/>
      <c r="ACR39" s="5"/>
      <c r="ACS39" s="5"/>
      <c r="ACT39" s="5"/>
      <c r="ACU39" s="5"/>
      <c r="ACV39" s="5"/>
      <c r="ACW39" s="5"/>
      <c r="ACX39" s="5"/>
      <c r="ACY39" s="5"/>
      <c r="ACZ39" s="5"/>
      <c r="ADA39" s="5"/>
      <c r="ADB39" s="5"/>
      <c r="ADC39" s="5"/>
      <c r="ADD39" s="5"/>
      <c r="ADE39" s="5"/>
      <c r="ADF39" s="5"/>
      <c r="ADG39" s="5"/>
      <c r="ADH39" s="5"/>
      <c r="ADI39" s="5"/>
      <c r="ADJ39" s="5"/>
      <c r="ADK39" s="5"/>
      <c r="ADL39" s="5"/>
      <c r="ADM39" s="5"/>
      <c r="ADN39" s="5"/>
      <c r="ADO39" s="5"/>
      <c r="ADP39" s="5"/>
      <c r="ADQ39" s="5"/>
      <c r="ADR39" s="5"/>
      <c r="ADS39" s="5"/>
      <c r="ADT39" s="5"/>
      <c r="ADU39" s="5"/>
      <c r="ADV39" s="5"/>
      <c r="ADW39" s="5"/>
      <c r="ADX39" s="5"/>
      <c r="ADY39" s="5"/>
      <c r="ADZ39" s="5"/>
      <c r="AEA39" s="5"/>
      <c r="AEB39" s="5"/>
      <c r="AEC39" s="5"/>
      <c r="AED39" s="5"/>
      <c r="AEE39" s="5"/>
      <c r="AEF39" s="5"/>
      <c r="AEG39" s="5"/>
      <c r="AEH39" s="5"/>
      <c r="AEI39" s="5"/>
      <c r="AEJ39" s="5"/>
      <c r="AEK39" s="5"/>
      <c r="AEL39" s="5"/>
      <c r="AEM39" s="5"/>
      <c r="AEN39" s="5"/>
      <c r="AEO39" s="5"/>
      <c r="AEP39" s="5"/>
      <c r="AEQ39" s="5"/>
      <c r="AER39" s="5"/>
      <c r="AES39" s="5"/>
      <c r="AET39" s="5"/>
      <c r="AEU39" s="5"/>
      <c r="AEV39" s="5"/>
      <c r="AEW39" s="5"/>
      <c r="AEX39" s="5"/>
      <c r="AEY39" s="5"/>
      <c r="AEZ39" s="5"/>
      <c r="AFA39" s="5"/>
      <c r="AFB39" s="5"/>
      <c r="AFC39" s="5"/>
      <c r="AFD39" s="5"/>
      <c r="AFE39" s="5"/>
      <c r="AFF39" s="5"/>
      <c r="AFG39" s="5"/>
      <c r="AFH39" s="5"/>
      <c r="AFI39" s="5"/>
      <c r="AFJ39" s="5"/>
      <c r="AFK39" s="5"/>
      <c r="AFL39" s="5"/>
      <c r="AFM39" s="5"/>
      <c r="AFN39" s="5"/>
      <c r="AFO39" s="5"/>
      <c r="AFP39" s="5"/>
      <c r="AFQ39" s="5"/>
      <c r="AFR39" s="5"/>
      <c r="AFS39" s="5"/>
      <c r="AFT39" s="5"/>
      <c r="AFU39" s="5"/>
      <c r="AFV39" s="5"/>
      <c r="AFW39" s="5"/>
      <c r="AFX39" s="5"/>
      <c r="AFY39" s="5"/>
      <c r="AFZ39" s="5"/>
      <c r="AGA39" s="5"/>
      <c r="AGB39" s="5"/>
      <c r="AGC39" s="5"/>
      <c r="AGD39" s="5"/>
      <c r="AGE39" s="5"/>
      <c r="AGF39" s="5"/>
      <c r="AGG39" s="5"/>
      <c r="AGH39" s="5"/>
      <c r="AGI39" s="5"/>
      <c r="AGJ39" s="5"/>
      <c r="AGK39" s="5"/>
      <c r="AGL39" s="5"/>
      <c r="AGM39" s="5"/>
      <c r="AGN39" s="5"/>
      <c r="AGO39" s="5"/>
      <c r="AGP39" s="5"/>
      <c r="AGQ39" s="5"/>
      <c r="AGR39" s="5"/>
      <c r="AGS39" s="5"/>
      <c r="AGT39" s="5"/>
      <c r="AGU39" s="5"/>
      <c r="AGV39" s="5"/>
      <c r="AGW39" s="5"/>
      <c r="AGX39" s="5"/>
      <c r="AGY39" s="5"/>
      <c r="AGZ39" s="5"/>
      <c r="AHA39" s="5"/>
      <c r="AHB39" s="5"/>
      <c r="AHC39" s="5"/>
      <c r="AHD39" s="5"/>
      <c r="AHE39" s="5"/>
      <c r="AHF39" s="5"/>
      <c r="AHG39" s="5"/>
      <c r="AHH39" s="5"/>
      <c r="AHI39" s="5"/>
      <c r="AHJ39" s="5"/>
      <c r="AHK39" s="5"/>
      <c r="AHL39" s="5"/>
      <c r="AHM39" s="5"/>
      <c r="AHN39" s="5"/>
      <c r="AHO39" s="5"/>
      <c r="AHP39" s="5"/>
      <c r="AHQ39" s="5"/>
      <c r="AHR39" s="5"/>
      <c r="AHS39" s="5"/>
      <c r="AHT39" s="5"/>
      <c r="AHU39" s="5"/>
      <c r="AHV39" s="5"/>
      <c r="AHW39" s="5"/>
      <c r="AHX39" s="5"/>
      <c r="AHY39" s="5"/>
      <c r="AHZ39" s="5"/>
      <c r="AIA39" s="5"/>
      <c r="AIB39" s="5"/>
      <c r="AIC39" s="5"/>
      <c r="AID39" s="5"/>
      <c r="AIE39" s="5"/>
      <c r="AIF39" s="5"/>
      <c r="AIG39" s="5"/>
      <c r="AIH39" s="5"/>
      <c r="AII39" s="5"/>
      <c r="AIJ39" s="5"/>
      <c r="AIK39" s="5"/>
      <c r="AIL39" s="5"/>
      <c r="AIM39" s="5"/>
      <c r="AIN39" s="5"/>
      <c r="AIO39" s="5"/>
      <c r="AIP39" s="5"/>
      <c r="AIQ39" s="5"/>
      <c r="AIR39" s="5"/>
      <c r="AIS39" s="5"/>
      <c r="AIT39" s="5"/>
      <c r="AIU39" s="5"/>
      <c r="AIV39" s="5"/>
      <c r="AIW39" s="5"/>
      <c r="AIX39" s="5"/>
      <c r="AIY39" s="5"/>
      <c r="AIZ39" s="5"/>
      <c r="AJA39" s="5"/>
      <c r="AJB39" s="5"/>
      <c r="AJC39" s="5"/>
      <c r="AJD39" s="5"/>
      <c r="AJE39" s="5"/>
      <c r="AJF39" s="5"/>
      <c r="AJG39" s="5"/>
      <c r="AJH39" s="5"/>
      <c r="AJI39" s="5"/>
      <c r="AJJ39" s="5"/>
      <c r="AJK39" s="5"/>
      <c r="AJL39" s="5"/>
      <c r="AJM39" s="5"/>
      <c r="AJN39" s="5"/>
      <c r="AJO39" s="5"/>
      <c r="AJP39" s="5"/>
      <c r="AJQ39" s="5"/>
      <c r="AJR39" s="5"/>
      <c r="AJS39" s="5"/>
      <c r="AJT39" s="5"/>
      <c r="AJU39" s="5"/>
      <c r="AJV39" s="5"/>
      <c r="AJW39" s="5"/>
      <c r="AJX39" s="5"/>
      <c r="AJY39" s="5"/>
      <c r="AJZ39" s="5"/>
      <c r="AKA39" s="5"/>
      <c r="AKB39" s="5"/>
      <c r="AKC39" s="5"/>
      <c r="AKD39" s="5"/>
      <c r="AKE39" s="5"/>
      <c r="AKF39" s="5"/>
      <c r="AKG39" s="5"/>
      <c r="AKH39" s="5"/>
      <c r="AKI39" s="5"/>
      <c r="AKJ39" s="5"/>
      <c r="AKK39" s="5"/>
      <c r="AKL39" s="5"/>
      <c r="AKM39" s="5"/>
      <c r="AKN39" s="5"/>
      <c r="AKO39" s="5"/>
      <c r="AKP39" s="5"/>
      <c r="AKQ39" s="5"/>
      <c r="AKR39" s="5"/>
      <c r="AKS39" s="5"/>
      <c r="AKT39" s="5"/>
      <c r="AKU39" s="5"/>
      <c r="AKV39" s="5"/>
      <c r="AKW39" s="5"/>
      <c r="AKX39" s="5"/>
      <c r="AKY39" s="5"/>
      <c r="AKZ39" s="5"/>
      <c r="ALA39" s="5"/>
      <c r="ALB39" s="5"/>
      <c r="ALC39" s="5"/>
      <c r="ALD39" s="5"/>
      <c r="ALE39" s="5"/>
      <c r="ALF39" s="5"/>
      <c r="ALG39" s="5"/>
      <c r="ALH39" s="5"/>
      <c r="ALI39" s="5"/>
      <c r="ALJ39" s="5"/>
      <c r="ALK39" s="5"/>
      <c r="ALL39" s="5"/>
      <c r="ALM39" s="5"/>
      <c r="ALN39" s="5"/>
      <c r="ALO39" s="5"/>
      <c r="ALP39" s="5"/>
      <c r="ALQ39" s="5"/>
      <c r="ALR39" s="5"/>
      <c r="ALS39" s="5"/>
      <c r="ALT39" s="5"/>
      <c r="ALU39" s="5"/>
      <c r="ALV39" s="5"/>
      <c r="ALW39" s="5"/>
      <c r="ALX39" s="5"/>
      <c r="ALY39" s="5"/>
      <c r="ALZ39" s="5"/>
      <c r="AMA39" s="5"/>
      <c r="AMB39" s="5"/>
      <c r="AMC39" s="5"/>
      <c r="AMD39" s="5"/>
      <c r="AME39" s="5"/>
      <c r="AMF39" s="5"/>
      <c r="AMG39" s="5"/>
      <c r="AMH39" s="5"/>
      <c r="AMI39" s="5"/>
      <c r="AMJ39" s="5"/>
    </row>
    <row r="40" spans="1:1024" s="300" customFormat="1" ht="12.75" x14ac:dyDescent="0.2">
      <c r="A40" s="5"/>
      <c r="B40" s="5"/>
      <c r="C40" s="5"/>
      <c r="D40" s="5"/>
      <c r="E40" s="5"/>
      <c r="F40" s="5"/>
      <c r="G40" s="5"/>
      <c r="H40" s="5"/>
      <c r="I40" s="5"/>
      <c r="J40" s="296"/>
      <c r="K40" s="296"/>
      <c r="L40" s="296"/>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5"/>
      <c r="NC40" s="5"/>
      <c r="ND40" s="5"/>
      <c r="NE40" s="5"/>
      <c r="NF40" s="5"/>
      <c r="NG40" s="5"/>
      <c r="NH40" s="5"/>
      <c r="NI40" s="5"/>
      <c r="NJ40" s="5"/>
      <c r="NK40" s="5"/>
      <c r="NL40" s="5"/>
      <c r="NM40" s="5"/>
      <c r="NN40" s="5"/>
      <c r="NO40" s="5"/>
      <c r="NP40" s="5"/>
      <c r="NQ40" s="5"/>
      <c r="NR40" s="5"/>
      <c r="NS40" s="5"/>
      <c r="NT40" s="5"/>
      <c r="NU40" s="5"/>
      <c r="NV40" s="5"/>
      <c r="NW40" s="5"/>
      <c r="NX40" s="5"/>
      <c r="NY40" s="5"/>
      <c r="NZ40" s="5"/>
      <c r="OA40" s="5"/>
      <c r="OB40" s="5"/>
      <c r="OC40" s="5"/>
      <c r="OD40" s="5"/>
      <c r="OE40" s="5"/>
      <c r="OF40" s="5"/>
      <c r="OG40" s="5"/>
      <c r="OH40" s="5"/>
      <c r="OI40" s="5"/>
      <c r="OJ40" s="5"/>
      <c r="OK40" s="5"/>
      <c r="OL40" s="5"/>
      <c r="OM40" s="5"/>
      <c r="ON40" s="5"/>
      <c r="OO40" s="5"/>
      <c r="OP40" s="5"/>
      <c r="OQ40" s="5"/>
      <c r="OR40" s="5"/>
      <c r="OS40" s="5"/>
      <c r="OT40" s="5"/>
      <c r="OU40" s="5"/>
      <c r="OV40" s="5"/>
      <c r="OW40" s="5"/>
      <c r="OX40" s="5"/>
      <c r="OY40" s="5"/>
      <c r="OZ40" s="5"/>
      <c r="PA40" s="5"/>
      <c r="PB40" s="5"/>
      <c r="PC40" s="5"/>
      <c r="PD40" s="5"/>
      <c r="PE40" s="5"/>
      <c r="PF40" s="5"/>
      <c r="PG40" s="5"/>
      <c r="PH40" s="5"/>
      <c r="PI40" s="5"/>
      <c r="PJ40" s="5"/>
      <c r="PK40" s="5"/>
      <c r="PL40" s="5"/>
      <c r="PM40" s="5"/>
      <c r="PN40" s="5"/>
      <c r="PO40" s="5"/>
      <c r="PP40" s="5"/>
      <c r="PQ40" s="5"/>
      <c r="PR40" s="5"/>
      <c r="PS40" s="5"/>
      <c r="PT40" s="5"/>
      <c r="PU40" s="5"/>
      <c r="PV40" s="5"/>
      <c r="PW40" s="5"/>
      <c r="PX40" s="5"/>
      <c r="PY40" s="5"/>
      <c r="PZ40" s="5"/>
      <c r="QA40" s="5"/>
      <c r="QB40" s="5"/>
      <c r="QC40" s="5"/>
      <c r="QD40" s="5"/>
      <c r="QE40" s="5"/>
      <c r="QF40" s="5"/>
      <c r="QG40" s="5"/>
      <c r="QH40" s="5"/>
      <c r="QI40" s="5"/>
      <c r="QJ40" s="5"/>
      <c r="QK40" s="5"/>
      <c r="QL40" s="5"/>
      <c r="QM40" s="5"/>
      <c r="QN40" s="5"/>
      <c r="QO40" s="5"/>
      <c r="QP40" s="5"/>
      <c r="QQ40" s="5"/>
      <c r="QR40" s="5"/>
      <c r="QS40" s="5"/>
      <c r="QT40" s="5"/>
      <c r="QU40" s="5"/>
      <c r="QV40" s="5"/>
      <c r="QW40" s="5"/>
      <c r="QX40" s="5"/>
      <c r="QY40" s="5"/>
      <c r="QZ40" s="5"/>
      <c r="RA40" s="5"/>
      <c r="RB40" s="5"/>
      <c r="RC40" s="5"/>
      <c r="RD40" s="5"/>
      <c r="RE40" s="5"/>
      <c r="RF40" s="5"/>
      <c r="RG40" s="5"/>
      <c r="RH40" s="5"/>
      <c r="RI40" s="5"/>
      <c r="RJ40" s="5"/>
      <c r="RK40" s="5"/>
      <c r="RL40" s="5"/>
      <c r="RM40" s="5"/>
      <c r="RN40" s="5"/>
      <c r="RO40" s="5"/>
      <c r="RP40" s="5"/>
      <c r="RQ40" s="5"/>
      <c r="RR40" s="5"/>
      <c r="RS40" s="5"/>
      <c r="RT40" s="5"/>
      <c r="RU40" s="5"/>
      <c r="RV40" s="5"/>
      <c r="RW40" s="5"/>
      <c r="RX40" s="5"/>
      <c r="RY40" s="5"/>
      <c r="RZ40" s="5"/>
      <c r="SA40" s="5"/>
      <c r="SB40" s="5"/>
      <c r="SC40" s="5"/>
      <c r="SD40" s="5"/>
      <c r="SE40" s="5"/>
      <c r="SF40" s="5"/>
      <c r="SG40" s="5"/>
      <c r="SH40" s="5"/>
      <c r="SI40" s="5"/>
      <c r="SJ40" s="5"/>
      <c r="SK40" s="5"/>
      <c r="SL40" s="5"/>
      <c r="SM40" s="5"/>
      <c r="SN40" s="5"/>
      <c r="SO40" s="5"/>
      <c r="SP40" s="5"/>
      <c r="SQ40" s="5"/>
      <c r="SR40" s="5"/>
      <c r="SS40" s="5"/>
      <c r="ST40" s="5"/>
      <c r="SU40" s="5"/>
      <c r="SV40" s="5"/>
      <c r="SW40" s="5"/>
      <c r="SX40" s="5"/>
      <c r="SY40" s="5"/>
      <c r="SZ40" s="5"/>
      <c r="TA40" s="5"/>
      <c r="TB40" s="5"/>
      <c r="TC40" s="5"/>
      <c r="TD40" s="5"/>
      <c r="TE40" s="5"/>
      <c r="TF40" s="5"/>
      <c r="TG40" s="5"/>
      <c r="TH40" s="5"/>
      <c r="TI40" s="5"/>
      <c r="TJ40" s="5"/>
      <c r="TK40" s="5"/>
      <c r="TL40" s="5"/>
      <c r="TM40" s="5"/>
      <c r="TN40" s="5"/>
      <c r="TO40" s="5"/>
      <c r="TP40" s="5"/>
      <c r="TQ40" s="5"/>
      <c r="TR40" s="5"/>
      <c r="TS40" s="5"/>
      <c r="TT40" s="5"/>
      <c r="TU40" s="5"/>
      <c r="TV40" s="5"/>
      <c r="TW40" s="5"/>
      <c r="TX40" s="5"/>
      <c r="TY40" s="5"/>
      <c r="TZ40" s="5"/>
      <c r="UA40" s="5"/>
      <c r="UB40" s="5"/>
      <c r="UC40" s="5"/>
      <c r="UD40" s="5"/>
      <c r="UE40" s="5"/>
      <c r="UF40" s="5"/>
      <c r="UG40" s="5"/>
      <c r="UH40" s="5"/>
      <c r="UI40" s="5"/>
      <c r="UJ40" s="5"/>
      <c r="UK40" s="5"/>
      <c r="UL40" s="5"/>
      <c r="UM40" s="5"/>
      <c r="UN40" s="5"/>
      <c r="UO40" s="5"/>
      <c r="UP40" s="5"/>
      <c r="UQ40" s="5"/>
      <c r="UR40" s="5"/>
      <c r="US40" s="5"/>
      <c r="UT40" s="5"/>
      <c r="UU40" s="5"/>
      <c r="UV40" s="5"/>
      <c r="UW40" s="5"/>
      <c r="UX40" s="5"/>
      <c r="UY40" s="5"/>
      <c r="UZ40" s="5"/>
      <c r="VA40" s="5"/>
      <c r="VB40" s="5"/>
      <c r="VC40" s="5"/>
      <c r="VD40" s="5"/>
      <c r="VE40" s="5"/>
      <c r="VF40" s="5"/>
      <c r="VG40" s="5"/>
      <c r="VH40" s="5"/>
      <c r="VI40" s="5"/>
      <c r="VJ40" s="5"/>
      <c r="VK40" s="5"/>
      <c r="VL40" s="5"/>
      <c r="VM40" s="5"/>
      <c r="VN40" s="5"/>
      <c r="VO40" s="5"/>
      <c r="VP40" s="5"/>
      <c r="VQ40" s="5"/>
      <c r="VR40" s="5"/>
      <c r="VS40" s="5"/>
      <c r="VT40" s="5"/>
      <c r="VU40" s="5"/>
      <c r="VV40" s="5"/>
      <c r="VW40" s="5"/>
      <c r="VX40" s="5"/>
      <c r="VY40" s="5"/>
      <c r="VZ40" s="5"/>
      <c r="WA40" s="5"/>
      <c r="WB40" s="5"/>
      <c r="WC40" s="5"/>
      <c r="WD40" s="5"/>
      <c r="WE40" s="5"/>
      <c r="WF40" s="5"/>
      <c r="WG40" s="5"/>
      <c r="WH40" s="5"/>
      <c r="WI40" s="5"/>
      <c r="WJ40" s="5"/>
      <c r="WK40" s="5"/>
      <c r="WL40" s="5"/>
      <c r="WM40" s="5"/>
      <c r="WN40" s="5"/>
      <c r="WO40" s="5"/>
      <c r="WP40" s="5"/>
      <c r="WQ40" s="5"/>
      <c r="WR40" s="5"/>
      <c r="WS40" s="5"/>
      <c r="WT40" s="5"/>
      <c r="WU40" s="5"/>
      <c r="WV40" s="5"/>
      <c r="WW40" s="5"/>
      <c r="WX40" s="5"/>
      <c r="WY40" s="5"/>
      <c r="WZ40" s="5"/>
      <c r="XA40" s="5"/>
      <c r="XB40" s="5"/>
      <c r="XC40" s="5"/>
      <c r="XD40" s="5"/>
      <c r="XE40" s="5"/>
      <c r="XF40" s="5"/>
      <c r="XG40" s="5"/>
      <c r="XH40" s="5"/>
      <c r="XI40" s="5"/>
      <c r="XJ40" s="5"/>
      <c r="XK40" s="5"/>
      <c r="XL40" s="5"/>
      <c r="XM40" s="5"/>
      <c r="XN40" s="5"/>
      <c r="XO40" s="5"/>
      <c r="XP40" s="5"/>
      <c r="XQ40" s="5"/>
      <c r="XR40" s="5"/>
      <c r="XS40" s="5"/>
      <c r="XT40" s="5"/>
      <c r="XU40" s="5"/>
      <c r="XV40" s="5"/>
      <c r="XW40" s="5"/>
      <c r="XX40" s="5"/>
      <c r="XY40" s="5"/>
      <c r="XZ40" s="5"/>
      <c r="YA40" s="5"/>
      <c r="YB40" s="5"/>
      <c r="YC40" s="5"/>
      <c r="YD40" s="5"/>
      <c r="YE40" s="5"/>
      <c r="YF40" s="5"/>
      <c r="YG40" s="5"/>
      <c r="YH40" s="5"/>
      <c r="YI40" s="5"/>
      <c r="YJ40" s="5"/>
      <c r="YK40" s="5"/>
      <c r="YL40" s="5"/>
      <c r="YM40" s="5"/>
      <c r="YN40" s="5"/>
      <c r="YO40" s="5"/>
      <c r="YP40" s="5"/>
      <c r="YQ40" s="5"/>
      <c r="YR40" s="5"/>
      <c r="YS40" s="5"/>
      <c r="YT40" s="5"/>
      <c r="YU40" s="5"/>
      <c r="YV40" s="5"/>
      <c r="YW40" s="5"/>
      <c r="YX40" s="5"/>
      <c r="YY40" s="5"/>
      <c r="YZ40" s="5"/>
      <c r="ZA40" s="5"/>
      <c r="ZB40" s="5"/>
      <c r="ZC40" s="5"/>
      <c r="ZD40" s="5"/>
      <c r="ZE40" s="5"/>
      <c r="ZF40" s="5"/>
      <c r="ZG40" s="5"/>
      <c r="ZH40" s="5"/>
      <c r="ZI40" s="5"/>
      <c r="ZJ40" s="5"/>
      <c r="ZK40" s="5"/>
      <c r="ZL40" s="5"/>
      <c r="ZM40" s="5"/>
      <c r="ZN40" s="5"/>
      <c r="ZO40" s="5"/>
      <c r="ZP40" s="5"/>
      <c r="ZQ40" s="5"/>
      <c r="ZR40" s="5"/>
      <c r="ZS40" s="5"/>
      <c r="ZT40" s="5"/>
      <c r="ZU40" s="5"/>
      <c r="ZV40" s="5"/>
      <c r="ZW40" s="5"/>
      <c r="ZX40" s="5"/>
      <c r="ZY40" s="5"/>
      <c r="ZZ40" s="5"/>
      <c r="AAA40" s="5"/>
      <c r="AAB40" s="5"/>
      <c r="AAC40" s="5"/>
      <c r="AAD40" s="5"/>
      <c r="AAE40" s="5"/>
      <c r="AAF40" s="5"/>
      <c r="AAG40" s="5"/>
      <c r="AAH40" s="5"/>
      <c r="AAI40" s="5"/>
      <c r="AAJ40" s="5"/>
      <c r="AAK40" s="5"/>
      <c r="AAL40" s="5"/>
      <c r="AAM40" s="5"/>
      <c r="AAN40" s="5"/>
      <c r="AAO40" s="5"/>
      <c r="AAP40" s="5"/>
      <c r="AAQ40" s="5"/>
      <c r="AAR40" s="5"/>
      <c r="AAS40" s="5"/>
      <c r="AAT40" s="5"/>
      <c r="AAU40" s="5"/>
      <c r="AAV40" s="5"/>
      <c r="AAW40" s="5"/>
      <c r="AAX40" s="5"/>
      <c r="AAY40" s="5"/>
      <c r="AAZ40" s="5"/>
      <c r="ABA40" s="5"/>
      <c r="ABB40" s="5"/>
      <c r="ABC40" s="5"/>
      <c r="ABD40" s="5"/>
      <c r="ABE40" s="5"/>
      <c r="ABF40" s="5"/>
      <c r="ABG40" s="5"/>
      <c r="ABH40" s="5"/>
      <c r="ABI40" s="5"/>
      <c r="ABJ40" s="5"/>
      <c r="ABK40" s="5"/>
      <c r="ABL40" s="5"/>
      <c r="ABM40" s="5"/>
      <c r="ABN40" s="5"/>
      <c r="ABO40" s="5"/>
      <c r="ABP40" s="5"/>
      <c r="ABQ40" s="5"/>
      <c r="ABR40" s="5"/>
      <c r="ABS40" s="5"/>
      <c r="ABT40" s="5"/>
      <c r="ABU40" s="5"/>
      <c r="ABV40" s="5"/>
      <c r="ABW40" s="5"/>
      <c r="ABX40" s="5"/>
      <c r="ABY40" s="5"/>
      <c r="ABZ40" s="5"/>
      <c r="ACA40" s="5"/>
      <c r="ACB40" s="5"/>
      <c r="ACC40" s="5"/>
      <c r="ACD40" s="5"/>
      <c r="ACE40" s="5"/>
      <c r="ACF40" s="5"/>
      <c r="ACG40" s="5"/>
      <c r="ACH40" s="5"/>
      <c r="ACI40" s="5"/>
      <c r="ACJ40" s="5"/>
      <c r="ACK40" s="5"/>
      <c r="ACL40" s="5"/>
      <c r="ACM40" s="5"/>
      <c r="ACN40" s="5"/>
      <c r="ACO40" s="5"/>
      <c r="ACP40" s="5"/>
      <c r="ACQ40" s="5"/>
      <c r="ACR40" s="5"/>
      <c r="ACS40" s="5"/>
      <c r="ACT40" s="5"/>
      <c r="ACU40" s="5"/>
      <c r="ACV40" s="5"/>
      <c r="ACW40" s="5"/>
      <c r="ACX40" s="5"/>
      <c r="ACY40" s="5"/>
      <c r="ACZ40" s="5"/>
      <c r="ADA40" s="5"/>
      <c r="ADB40" s="5"/>
      <c r="ADC40" s="5"/>
      <c r="ADD40" s="5"/>
      <c r="ADE40" s="5"/>
      <c r="ADF40" s="5"/>
      <c r="ADG40" s="5"/>
      <c r="ADH40" s="5"/>
      <c r="ADI40" s="5"/>
      <c r="ADJ40" s="5"/>
      <c r="ADK40" s="5"/>
      <c r="ADL40" s="5"/>
      <c r="ADM40" s="5"/>
      <c r="ADN40" s="5"/>
      <c r="ADO40" s="5"/>
      <c r="ADP40" s="5"/>
      <c r="ADQ40" s="5"/>
      <c r="ADR40" s="5"/>
      <c r="ADS40" s="5"/>
      <c r="ADT40" s="5"/>
      <c r="ADU40" s="5"/>
      <c r="ADV40" s="5"/>
      <c r="ADW40" s="5"/>
      <c r="ADX40" s="5"/>
      <c r="ADY40" s="5"/>
      <c r="ADZ40" s="5"/>
      <c r="AEA40" s="5"/>
      <c r="AEB40" s="5"/>
      <c r="AEC40" s="5"/>
      <c r="AED40" s="5"/>
      <c r="AEE40" s="5"/>
      <c r="AEF40" s="5"/>
      <c r="AEG40" s="5"/>
      <c r="AEH40" s="5"/>
      <c r="AEI40" s="5"/>
      <c r="AEJ40" s="5"/>
      <c r="AEK40" s="5"/>
      <c r="AEL40" s="5"/>
      <c r="AEM40" s="5"/>
      <c r="AEN40" s="5"/>
      <c r="AEO40" s="5"/>
      <c r="AEP40" s="5"/>
      <c r="AEQ40" s="5"/>
      <c r="AER40" s="5"/>
      <c r="AES40" s="5"/>
      <c r="AET40" s="5"/>
      <c r="AEU40" s="5"/>
      <c r="AEV40" s="5"/>
      <c r="AEW40" s="5"/>
      <c r="AEX40" s="5"/>
      <c r="AEY40" s="5"/>
      <c r="AEZ40" s="5"/>
      <c r="AFA40" s="5"/>
      <c r="AFB40" s="5"/>
      <c r="AFC40" s="5"/>
      <c r="AFD40" s="5"/>
      <c r="AFE40" s="5"/>
      <c r="AFF40" s="5"/>
      <c r="AFG40" s="5"/>
      <c r="AFH40" s="5"/>
      <c r="AFI40" s="5"/>
      <c r="AFJ40" s="5"/>
      <c r="AFK40" s="5"/>
      <c r="AFL40" s="5"/>
      <c r="AFM40" s="5"/>
      <c r="AFN40" s="5"/>
      <c r="AFO40" s="5"/>
      <c r="AFP40" s="5"/>
      <c r="AFQ40" s="5"/>
      <c r="AFR40" s="5"/>
      <c r="AFS40" s="5"/>
      <c r="AFT40" s="5"/>
      <c r="AFU40" s="5"/>
      <c r="AFV40" s="5"/>
      <c r="AFW40" s="5"/>
      <c r="AFX40" s="5"/>
      <c r="AFY40" s="5"/>
      <c r="AFZ40" s="5"/>
      <c r="AGA40" s="5"/>
      <c r="AGB40" s="5"/>
      <c r="AGC40" s="5"/>
      <c r="AGD40" s="5"/>
      <c r="AGE40" s="5"/>
      <c r="AGF40" s="5"/>
      <c r="AGG40" s="5"/>
      <c r="AGH40" s="5"/>
      <c r="AGI40" s="5"/>
      <c r="AGJ40" s="5"/>
      <c r="AGK40" s="5"/>
      <c r="AGL40" s="5"/>
      <c r="AGM40" s="5"/>
      <c r="AGN40" s="5"/>
      <c r="AGO40" s="5"/>
      <c r="AGP40" s="5"/>
      <c r="AGQ40" s="5"/>
      <c r="AGR40" s="5"/>
      <c r="AGS40" s="5"/>
      <c r="AGT40" s="5"/>
      <c r="AGU40" s="5"/>
      <c r="AGV40" s="5"/>
      <c r="AGW40" s="5"/>
      <c r="AGX40" s="5"/>
      <c r="AGY40" s="5"/>
      <c r="AGZ40" s="5"/>
      <c r="AHA40" s="5"/>
      <c r="AHB40" s="5"/>
      <c r="AHC40" s="5"/>
      <c r="AHD40" s="5"/>
      <c r="AHE40" s="5"/>
      <c r="AHF40" s="5"/>
      <c r="AHG40" s="5"/>
      <c r="AHH40" s="5"/>
      <c r="AHI40" s="5"/>
      <c r="AHJ40" s="5"/>
      <c r="AHK40" s="5"/>
      <c r="AHL40" s="5"/>
      <c r="AHM40" s="5"/>
      <c r="AHN40" s="5"/>
      <c r="AHO40" s="5"/>
      <c r="AHP40" s="5"/>
      <c r="AHQ40" s="5"/>
      <c r="AHR40" s="5"/>
      <c r="AHS40" s="5"/>
      <c r="AHT40" s="5"/>
      <c r="AHU40" s="5"/>
      <c r="AHV40" s="5"/>
      <c r="AHW40" s="5"/>
      <c r="AHX40" s="5"/>
      <c r="AHY40" s="5"/>
      <c r="AHZ40" s="5"/>
      <c r="AIA40" s="5"/>
      <c r="AIB40" s="5"/>
      <c r="AIC40" s="5"/>
      <c r="AID40" s="5"/>
      <c r="AIE40" s="5"/>
      <c r="AIF40" s="5"/>
      <c r="AIG40" s="5"/>
      <c r="AIH40" s="5"/>
      <c r="AII40" s="5"/>
      <c r="AIJ40" s="5"/>
      <c r="AIK40" s="5"/>
      <c r="AIL40" s="5"/>
      <c r="AIM40" s="5"/>
      <c r="AIN40" s="5"/>
      <c r="AIO40" s="5"/>
      <c r="AIP40" s="5"/>
      <c r="AIQ40" s="5"/>
      <c r="AIR40" s="5"/>
      <c r="AIS40" s="5"/>
      <c r="AIT40" s="5"/>
      <c r="AIU40" s="5"/>
      <c r="AIV40" s="5"/>
      <c r="AIW40" s="5"/>
      <c r="AIX40" s="5"/>
      <c r="AIY40" s="5"/>
      <c r="AIZ40" s="5"/>
      <c r="AJA40" s="5"/>
      <c r="AJB40" s="5"/>
      <c r="AJC40" s="5"/>
      <c r="AJD40" s="5"/>
      <c r="AJE40" s="5"/>
      <c r="AJF40" s="5"/>
      <c r="AJG40" s="5"/>
      <c r="AJH40" s="5"/>
      <c r="AJI40" s="5"/>
      <c r="AJJ40" s="5"/>
      <c r="AJK40" s="5"/>
      <c r="AJL40" s="5"/>
      <c r="AJM40" s="5"/>
      <c r="AJN40" s="5"/>
      <c r="AJO40" s="5"/>
      <c r="AJP40" s="5"/>
      <c r="AJQ40" s="5"/>
      <c r="AJR40" s="5"/>
      <c r="AJS40" s="5"/>
      <c r="AJT40" s="5"/>
      <c r="AJU40" s="5"/>
      <c r="AJV40" s="5"/>
      <c r="AJW40" s="5"/>
      <c r="AJX40" s="5"/>
      <c r="AJY40" s="5"/>
      <c r="AJZ40" s="5"/>
      <c r="AKA40" s="5"/>
      <c r="AKB40" s="5"/>
      <c r="AKC40" s="5"/>
      <c r="AKD40" s="5"/>
      <c r="AKE40" s="5"/>
      <c r="AKF40" s="5"/>
      <c r="AKG40" s="5"/>
      <c r="AKH40" s="5"/>
      <c r="AKI40" s="5"/>
      <c r="AKJ40" s="5"/>
      <c r="AKK40" s="5"/>
      <c r="AKL40" s="5"/>
      <c r="AKM40" s="5"/>
      <c r="AKN40" s="5"/>
      <c r="AKO40" s="5"/>
      <c r="AKP40" s="5"/>
      <c r="AKQ40" s="5"/>
      <c r="AKR40" s="5"/>
      <c r="AKS40" s="5"/>
      <c r="AKT40" s="5"/>
      <c r="AKU40" s="5"/>
      <c r="AKV40" s="5"/>
      <c r="AKW40" s="5"/>
      <c r="AKX40" s="5"/>
      <c r="AKY40" s="5"/>
      <c r="AKZ40" s="5"/>
      <c r="ALA40" s="5"/>
      <c r="ALB40" s="5"/>
      <c r="ALC40" s="5"/>
      <c r="ALD40" s="5"/>
      <c r="ALE40" s="5"/>
      <c r="ALF40" s="5"/>
      <c r="ALG40" s="5"/>
      <c r="ALH40" s="5"/>
      <c r="ALI40" s="5"/>
      <c r="ALJ40" s="5"/>
      <c r="ALK40" s="5"/>
      <c r="ALL40" s="5"/>
      <c r="ALM40" s="5"/>
      <c r="ALN40" s="5"/>
      <c r="ALO40" s="5"/>
      <c r="ALP40" s="5"/>
      <c r="ALQ40" s="5"/>
      <c r="ALR40" s="5"/>
      <c r="ALS40" s="5"/>
      <c r="ALT40" s="5"/>
      <c r="ALU40" s="5"/>
      <c r="ALV40" s="5"/>
      <c r="ALW40" s="5"/>
      <c r="ALX40" s="5"/>
      <c r="ALY40" s="5"/>
      <c r="ALZ40" s="5"/>
      <c r="AMA40" s="5"/>
      <c r="AMB40" s="5"/>
      <c r="AMC40" s="5"/>
      <c r="AMD40" s="5"/>
      <c r="AME40" s="5"/>
      <c r="AMF40" s="5"/>
      <c r="AMG40" s="5"/>
      <c r="AMH40" s="5"/>
      <c r="AMI40" s="5"/>
      <c r="AMJ40" s="5"/>
    </row>
    <row r="41" spans="1:1024" s="300" customFormat="1" ht="13.5" customHeight="1" x14ac:dyDescent="0.2">
      <c r="A41" s="5"/>
      <c r="B41" s="5"/>
      <c r="C41" s="5"/>
      <c r="D41" s="5"/>
      <c r="E41" s="5"/>
      <c r="F41" s="5"/>
      <c r="G41" s="5"/>
      <c r="H41" s="5"/>
      <c r="I41" s="5"/>
      <c r="J41" s="296"/>
      <c r="K41" s="296"/>
      <c r="L41" s="296"/>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5"/>
      <c r="NH41" s="5"/>
      <c r="NI41" s="5"/>
      <c r="NJ41" s="5"/>
      <c r="NK41" s="5"/>
      <c r="NL41" s="5"/>
      <c r="NM41" s="5"/>
      <c r="NN41" s="5"/>
      <c r="NO41" s="5"/>
      <c r="NP41" s="5"/>
      <c r="NQ41" s="5"/>
      <c r="NR41" s="5"/>
      <c r="NS41" s="5"/>
      <c r="NT41" s="5"/>
      <c r="NU41" s="5"/>
      <c r="NV41" s="5"/>
      <c r="NW41" s="5"/>
      <c r="NX41" s="5"/>
      <c r="NY41" s="5"/>
      <c r="NZ41" s="5"/>
      <c r="OA41" s="5"/>
      <c r="OB41" s="5"/>
      <c r="OC41" s="5"/>
      <c r="OD41" s="5"/>
      <c r="OE41" s="5"/>
      <c r="OF41" s="5"/>
      <c r="OG41" s="5"/>
      <c r="OH41" s="5"/>
      <c r="OI41" s="5"/>
      <c r="OJ41" s="5"/>
      <c r="OK41" s="5"/>
      <c r="OL41" s="5"/>
      <c r="OM41" s="5"/>
      <c r="ON41" s="5"/>
      <c r="OO41" s="5"/>
      <c r="OP41" s="5"/>
      <c r="OQ41" s="5"/>
      <c r="OR41" s="5"/>
      <c r="OS41" s="5"/>
      <c r="OT41" s="5"/>
      <c r="OU41" s="5"/>
      <c r="OV41" s="5"/>
      <c r="OW41" s="5"/>
      <c r="OX41" s="5"/>
      <c r="OY41" s="5"/>
      <c r="OZ41" s="5"/>
      <c r="PA41" s="5"/>
      <c r="PB41" s="5"/>
      <c r="PC41" s="5"/>
      <c r="PD41" s="5"/>
      <c r="PE41" s="5"/>
      <c r="PF41" s="5"/>
      <c r="PG41" s="5"/>
      <c r="PH41" s="5"/>
      <c r="PI41" s="5"/>
      <c r="PJ41" s="5"/>
      <c r="PK41" s="5"/>
      <c r="PL41" s="5"/>
      <c r="PM41" s="5"/>
      <c r="PN41" s="5"/>
      <c r="PO41" s="5"/>
      <c r="PP41" s="5"/>
      <c r="PQ41" s="5"/>
      <c r="PR41" s="5"/>
      <c r="PS41" s="5"/>
      <c r="PT41" s="5"/>
      <c r="PU41" s="5"/>
      <c r="PV41" s="5"/>
      <c r="PW41" s="5"/>
      <c r="PX41" s="5"/>
      <c r="PY41" s="5"/>
      <c r="PZ41" s="5"/>
      <c r="QA41" s="5"/>
      <c r="QB41" s="5"/>
      <c r="QC41" s="5"/>
      <c r="QD41" s="5"/>
      <c r="QE41" s="5"/>
      <c r="QF41" s="5"/>
      <c r="QG41" s="5"/>
      <c r="QH41" s="5"/>
      <c r="QI41" s="5"/>
      <c r="QJ41" s="5"/>
      <c r="QK41" s="5"/>
      <c r="QL41" s="5"/>
      <c r="QM41" s="5"/>
      <c r="QN41" s="5"/>
      <c r="QO41" s="5"/>
      <c r="QP41" s="5"/>
      <c r="QQ41" s="5"/>
      <c r="QR41" s="5"/>
      <c r="QS41" s="5"/>
      <c r="QT41" s="5"/>
      <c r="QU41" s="5"/>
      <c r="QV41" s="5"/>
      <c r="QW41" s="5"/>
      <c r="QX41" s="5"/>
      <c r="QY41" s="5"/>
      <c r="QZ41" s="5"/>
      <c r="RA41" s="5"/>
      <c r="RB41" s="5"/>
      <c r="RC41" s="5"/>
      <c r="RD41" s="5"/>
      <c r="RE41" s="5"/>
      <c r="RF41" s="5"/>
      <c r="RG41" s="5"/>
      <c r="RH41" s="5"/>
      <c r="RI41" s="5"/>
      <c r="RJ41" s="5"/>
      <c r="RK41" s="5"/>
      <c r="RL41" s="5"/>
      <c r="RM41" s="5"/>
      <c r="RN41" s="5"/>
      <c r="RO41" s="5"/>
      <c r="RP41" s="5"/>
      <c r="RQ41" s="5"/>
      <c r="RR41" s="5"/>
      <c r="RS41" s="5"/>
      <c r="RT41" s="5"/>
      <c r="RU41" s="5"/>
      <c r="RV41" s="5"/>
      <c r="RW41" s="5"/>
      <c r="RX41" s="5"/>
      <c r="RY41" s="5"/>
      <c r="RZ41" s="5"/>
      <c r="SA41" s="5"/>
      <c r="SB41" s="5"/>
      <c r="SC41" s="5"/>
      <c r="SD41" s="5"/>
      <c r="SE41" s="5"/>
      <c r="SF41" s="5"/>
      <c r="SG41" s="5"/>
      <c r="SH41" s="5"/>
      <c r="SI41" s="5"/>
      <c r="SJ41" s="5"/>
      <c r="SK41" s="5"/>
      <c r="SL41" s="5"/>
      <c r="SM41" s="5"/>
      <c r="SN41" s="5"/>
      <c r="SO41" s="5"/>
      <c r="SP41" s="5"/>
      <c r="SQ41" s="5"/>
      <c r="SR41" s="5"/>
      <c r="SS41" s="5"/>
      <c r="ST41" s="5"/>
      <c r="SU41" s="5"/>
      <c r="SV41" s="5"/>
      <c r="SW41" s="5"/>
      <c r="SX41" s="5"/>
      <c r="SY41" s="5"/>
      <c r="SZ41" s="5"/>
      <c r="TA41" s="5"/>
      <c r="TB41" s="5"/>
      <c r="TC41" s="5"/>
      <c r="TD41" s="5"/>
      <c r="TE41" s="5"/>
      <c r="TF41" s="5"/>
      <c r="TG41" s="5"/>
      <c r="TH41" s="5"/>
      <c r="TI41" s="5"/>
      <c r="TJ41" s="5"/>
      <c r="TK41" s="5"/>
      <c r="TL41" s="5"/>
      <c r="TM41" s="5"/>
      <c r="TN41" s="5"/>
      <c r="TO41" s="5"/>
      <c r="TP41" s="5"/>
      <c r="TQ41" s="5"/>
      <c r="TR41" s="5"/>
      <c r="TS41" s="5"/>
      <c r="TT41" s="5"/>
      <c r="TU41" s="5"/>
      <c r="TV41" s="5"/>
      <c r="TW41" s="5"/>
      <c r="TX41" s="5"/>
      <c r="TY41" s="5"/>
      <c r="TZ41" s="5"/>
      <c r="UA41" s="5"/>
      <c r="UB41" s="5"/>
      <c r="UC41" s="5"/>
      <c r="UD41" s="5"/>
      <c r="UE41" s="5"/>
      <c r="UF41" s="5"/>
      <c r="UG41" s="5"/>
      <c r="UH41" s="5"/>
      <c r="UI41" s="5"/>
      <c r="UJ41" s="5"/>
      <c r="UK41" s="5"/>
      <c r="UL41" s="5"/>
      <c r="UM41" s="5"/>
      <c r="UN41" s="5"/>
      <c r="UO41" s="5"/>
      <c r="UP41" s="5"/>
      <c r="UQ41" s="5"/>
      <c r="UR41" s="5"/>
      <c r="US41" s="5"/>
      <c r="UT41" s="5"/>
      <c r="UU41" s="5"/>
      <c r="UV41" s="5"/>
      <c r="UW41" s="5"/>
      <c r="UX41" s="5"/>
      <c r="UY41" s="5"/>
      <c r="UZ41" s="5"/>
      <c r="VA41" s="5"/>
      <c r="VB41" s="5"/>
      <c r="VC41" s="5"/>
      <c r="VD41" s="5"/>
      <c r="VE41" s="5"/>
      <c r="VF41" s="5"/>
      <c r="VG41" s="5"/>
      <c r="VH41" s="5"/>
      <c r="VI41" s="5"/>
      <c r="VJ41" s="5"/>
      <c r="VK41" s="5"/>
      <c r="VL41" s="5"/>
      <c r="VM41" s="5"/>
      <c r="VN41" s="5"/>
      <c r="VO41" s="5"/>
      <c r="VP41" s="5"/>
      <c r="VQ41" s="5"/>
      <c r="VR41" s="5"/>
      <c r="VS41" s="5"/>
      <c r="VT41" s="5"/>
      <c r="VU41" s="5"/>
      <c r="VV41" s="5"/>
      <c r="VW41" s="5"/>
      <c r="VX41" s="5"/>
      <c r="VY41" s="5"/>
      <c r="VZ41" s="5"/>
      <c r="WA41" s="5"/>
      <c r="WB41" s="5"/>
      <c r="WC41" s="5"/>
      <c r="WD41" s="5"/>
      <c r="WE41" s="5"/>
      <c r="WF41" s="5"/>
      <c r="WG41" s="5"/>
      <c r="WH41" s="5"/>
      <c r="WI41" s="5"/>
      <c r="WJ41" s="5"/>
      <c r="WK41" s="5"/>
      <c r="WL41" s="5"/>
      <c r="WM41" s="5"/>
      <c r="WN41" s="5"/>
      <c r="WO41" s="5"/>
      <c r="WP41" s="5"/>
      <c r="WQ41" s="5"/>
      <c r="WR41" s="5"/>
      <c r="WS41" s="5"/>
      <c r="WT41" s="5"/>
      <c r="WU41" s="5"/>
      <c r="WV41" s="5"/>
      <c r="WW41" s="5"/>
      <c r="WX41" s="5"/>
      <c r="WY41" s="5"/>
      <c r="WZ41" s="5"/>
      <c r="XA41" s="5"/>
      <c r="XB41" s="5"/>
      <c r="XC41" s="5"/>
      <c r="XD41" s="5"/>
      <c r="XE41" s="5"/>
      <c r="XF41" s="5"/>
      <c r="XG41" s="5"/>
      <c r="XH41" s="5"/>
      <c r="XI41" s="5"/>
      <c r="XJ41" s="5"/>
      <c r="XK41" s="5"/>
      <c r="XL41" s="5"/>
      <c r="XM41" s="5"/>
      <c r="XN41" s="5"/>
      <c r="XO41" s="5"/>
      <c r="XP41" s="5"/>
      <c r="XQ41" s="5"/>
      <c r="XR41" s="5"/>
      <c r="XS41" s="5"/>
      <c r="XT41" s="5"/>
      <c r="XU41" s="5"/>
      <c r="XV41" s="5"/>
      <c r="XW41" s="5"/>
      <c r="XX41" s="5"/>
      <c r="XY41" s="5"/>
      <c r="XZ41" s="5"/>
      <c r="YA41" s="5"/>
      <c r="YB41" s="5"/>
      <c r="YC41" s="5"/>
      <c r="YD41" s="5"/>
      <c r="YE41" s="5"/>
      <c r="YF41" s="5"/>
      <c r="YG41" s="5"/>
      <c r="YH41" s="5"/>
      <c r="YI41" s="5"/>
      <c r="YJ41" s="5"/>
      <c r="YK41" s="5"/>
      <c r="YL41" s="5"/>
      <c r="YM41" s="5"/>
      <c r="YN41" s="5"/>
      <c r="YO41" s="5"/>
      <c r="YP41" s="5"/>
      <c r="YQ41" s="5"/>
      <c r="YR41" s="5"/>
      <c r="YS41" s="5"/>
      <c r="YT41" s="5"/>
      <c r="YU41" s="5"/>
      <c r="YV41" s="5"/>
      <c r="YW41" s="5"/>
      <c r="YX41" s="5"/>
      <c r="YY41" s="5"/>
      <c r="YZ41" s="5"/>
      <c r="ZA41" s="5"/>
      <c r="ZB41" s="5"/>
      <c r="ZC41" s="5"/>
      <c r="ZD41" s="5"/>
      <c r="ZE41" s="5"/>
      <c r="ZF41" s="5"/>
      <c r="ZG41" s="5"/>
      <c r="ZH41" s="5"/>
      <c r="ZI41" s="5"/>
      <c r="ZJ41" s="5"/>
      <c r="ZK41" s="5"/>
      <c r="ZL41" s="5"/>
      <c r="ZM41" s="5"/>
      <c r="ZN41" s="5"/>
      <c r="ZO41" s="5"/>
      <c r="ZP41" s="5"/>
      <c r="ZQ41" s="5"/>
      <c r="ZR41" s="5"/>
      <c r="ZS41" s="5"/>
      <c r="ZT41" s="5"/>
      <c r="ZU41" s="5"/>
      <c r="ZV41" s="5"/>
      <c r="ZW41" s="5"/>
      <c r="ZX41" s="5"/>
      <c r="ZY41" s="5"/>
      <c r="ZZ41" s="5"/>
      <c r="AAA41" s="5"/>
      <c r="AAB41" s="5"/>
      <c r="AAC41" s="5"/>
      <c r="AAD41" s="5"/>
      <c r="AAE41" s="5"/>
      <c r="AAF41" s="5"/>
      <c r="AAG41" s="5"/>
      <c r="AAH41" s="5"/>
      <c r="AAI41" s="5"/>
      <c r="AAJ41" s="5"/>
      <c r="AAK41" s="5"/>
      <c r="AAL41" s="5"/>
      <c r="AAM41" s="5"/>
      <c r="AAN41" s="5"/>
      <c r="AAO41" s="5"/>
      <c r="AAP41" s="5"/>
      <c r="AAQ41" s="5"/>
      <c r="AAR41" s="5"/>
      <c r="AAS41" s="5"/>
      <c r="AAT41" s="5"/>
      <c r="AAU41" s="5"/>
      <c r="AAV41" s="5"/>
      <c r="AAW41" s="5"/>
      <c r="AAX41" s="5"/>
      <c r="AAY41" s="5"/>
      <c r="AAZ41" s="5"/>
      <c r="ABA41" s="5"/>
      <c r="ABB41" s="5"/>
      <c r="ABC41" s="5"/>
      <c r="ABD41" s="5"/>
      <c r="ABE41" s="5"/>
      <c r="ABF41" s="5"/>
      <c r="ABG41" s="5"/>
      <c r="ABH41" s="5"/>
      <c r="ABI41" s="5"/>
      <c r="ABJ41" s="5"/>
      <c r="ABK41" s="5"/>
      <c r="ABL41" s="5"/>
      <c r="ABM41" s="5"/>
      <c r="ABN41" s="5"/>
      <c r="ABO41" s="5"/>
      <c r="ABP41" s="5"/>
      <c r="ABQ41" s="5"/>
      <c r="ABR41" s="5"/>
      <c r="ABS41" s="5"/>
      <c r="ABT41" s="5"/>
      <c r="ABU41" s="5"/>
      <c r="ABV41" s="5"/>
      <c r="ABW41" s="5"/>
      <c r="ABX41" s="5"/>
      <c r="ABY41" s="5"/>
      <c r="ABZ41" s="5"/>
      <c r="ACA41" s="5"/>
      <c r="ACB41" s="5"/>
      <c r="ACC41" s="5"/>
      <c r="ACD41" s="5"/>
      <c r="ACE41" s="5"/>
      <c r="ACF41" s="5"/>
      <c r="ACG41" s="5"/>
      <c r="ACH41" s="5"/>
      <c r="ACI41" s="5"/>
      <c r="ACJ41" s="5"/>
      <c r="ACK41" s="5"/>
      <c r="ACL41" s="5"/>
      <c r="ACM41" s="5"/>
      <c r="ACN41" s="5"/>
      <c r="ACO41" s="5"/>
      <c r="ACP41" s="5"/>
      <c r="ACQ41" s="5"/>
      <c r="ACR41" s="5"/>
      <c r="ACS41" s="5"/>
      <c r="ACT41" s="5"/>
      <c r="ACU41" s="5"/>
      <c r="ACV41" s="5"/>
      <c r="ACW41" s="5"/>
      <c r="ACX41" s="5"/>
      <c r="ACY41" s="5"/>
      <c r="ACZ41" s="5"/>
      <c r="ADA41" s="5"/>
      <c r="ADB41" s="5"/>
      <c r="ADC41" s="5"/>
      <c r="ADD41" s="5"/>
      <c r="ADE41" s="5"/>
      <c r="ADF41" s="5"/>
      <c r="ADG41" s="5"/>
      <c r="ADH41" s="5"/>
      <c r="ADI41" s="5"/>
      <c r="ADJ41" s="5"/>
      <c r="ADK41" s="5"/>
      <c r="ADL41" s="5"/>
      <c r="ADM41" s="5"/>
      <c r="ADN41" s="5"/>
      <c r="ADO41" s="5"/>
      <c r="ADP41" s="5"/>
      <c r="ADQ41" s="5"/>
      <c r="ADR41" s="5"/>
      <c r="ADS41" s="5"/>
      <c r="ADT41" s="5"/>
      <c r="ADU41" s="5"/>
      <c r="ADV41" s="5"/>
      <c r="ADW41" s="5"/>
      <c r="ADX41" s="5"/>
      <c r="ADY41" s="5"/>
      <c r="ADZ41" s="5"/>
      <c r="AEA41" s="5"/>
      <c r="AEB41" s="5"/>
      <c r="AEC41" s="5"/>
      <c r="AED41" s="5"/>
      <c r="AEE41" s="5"/>
      <c r="AEF41" s="5"/>
      <c r="AEG41" s="5"/>
      <c r="AEH41" s="5"/>
      <c r="AEI41" s="5"/>
      <c r="AEJ41" s="5"/>
      <c r="AEK41" s="5"/>
      <c r="AEL41" s="5"/>
      <c r="AEM41" s="5"/>
      <c r="AEN41" s="5"/>
      <c r="AEO41" s="5"/>
      <c r="AEP41" s="5"/>
      <c r="AEQ41" s="5"/>
      <c r="AER41" s="5"/>
      <c r="AES41" s="5"/>
      <c r="AET41" s="5"/>
      <c r="AEU41" s="5"/>
      <c r="AEV41" s="5"/>
      <c r="AEW41" s="5"/>
      <c r="AEX41" s="5"/>
      <c r="AEY41" s="5"/>
      <c r="AEZ41" s="5"/>
      <c r="AFA41" s="5"/>
      <c r="AFB41" s="5"/>
      <c r="AFC41" s="5"/>
      <c r="AFD41" s="5"/>
      <c r="AFE41" s="5"/>
      <c r="AFF41" s="5"/>
      <c r="AFG41" s="5"/>
      <c r="AFH41" s="5"/>
      <c r="AFI41" s="5"/>
      <c r="AFJ41" s="5"/>
      <c r="AFK41" s="5"/>
      <c r="AFL41" s="5"/>
      <c r="AFM41" s="5"/>
      <c r="AFN41" s="5"/>
      <c r="AFO41" s="5"/>
      <c r="AFP41" s="5"/>
      <c r="AFQ41" s="5"/>
      <c r="AFR41" s="5"/>
      <c r="AFS41" s="5"/>
      <c r="AFT41" s="5"/>
      <c r="AFU41" s="5"/>
      <c r="AFV41" s="5"/>
      <c r="AFW41" s="5"/>
      <c r="AFX41" s="5"/>
      <c r="AFY41" s="5"/>
      <c r="AFZ41" s="5"/>
      <c r="AGA41" s="5"/>
      <c r="AGB41" s="5"/>
      <c r="AGC41" s="5"/>
      <c r="AGD41" s="5"/>
      <c r="AGE41" s="5"/>
      <c r="AGF41" s="5"/>
      <c r="AGG41" s="5"/>
      <c r="AGH41" s="5"/>
      <c r="AGI41" s="5"/>
      <c r="AGJ41" s="5"/>
      <c r="AGK41" s="5"/>
      <c r="AGL41" s="5"/>
      <c r="AGM41" s="5"/>
      <c r="AGN41" s="5"/>
      <c r="AGO41" s="5"/>
      <c r="AGP41" s="5"/>
      <c r="AGQ41" s="5"/>
      <c r="AGR41" s="5"/>
      <c r="AGS41" s="5"/>
      <c r="AGT41" s="5"/>
      <c r="AGU41" s="5"/>
      <c r="AGV41" s="5"/>
      <c r="AGW41" s="5"/>
      <c r="AGX41" s="5"/>
      <c r="AGY41" s="5"/>
      <c r="AGZ41" s="5"/>
      <c r="AHA41" s="5"/>
      <c r="AHB41" s="5"/>
      <c r="AHC41" s="5"/>
      <c r="AHD41" s="5"/>
      <c r="AHE41" s="5"/>
      <c r="AHF41" s="5"/>
      <c r="AHG41" s="5"/>
      <c r="AHH41" s="5"/>
      <c r="AHI41" s="5"/>
      <c r="AHJ41" s="5"/>
      <c r="AHK41" s="5"/>
      <c r="AHL41" s="5"/>
      <c r="AHM41" s="5"/>
      <c r="AHN41" s="5"/>
      <c r="AHO41" s="5"/>
      <c r="AHP41" s="5"/>
      <c r="AHQ41" s="5"/>
      <c r="AHR41" s="5"/>
      <c r="AHS41" s="5"/>
      <c r="AHT41" s="5"/>
      <c r="AHU41" s="5"/>
      <c r="AHV41" s="5"/>
      <c r="AHW41" s="5"/>
      <c r="AHX41" s="5"/>
      <c r="AHY41" s="5"/>
      <c r="AHZ41" s="5"/>
      <c r="AIA41" s="5"/>
      <c r="AIB41" s="5"/>
      <c r="AIC41" s="5"/>
      <c r="AID41" s="5"/>
      <c r="AIE41" s="5"/>
      <c r="AIF41" s="5"/>
      <c r="AIG41" s="5"/>
      <c r="AIH41" s="5"/>
      <c r="AII41" s="5"/>
      <c r="AIJ41" s="5"/>
      <c r="AIK41" s="5"/>
      <c r="AIL41" s="5"/>
      <c r="AIM41" s="5"/>
      <c r="AIN41" s="5"/>
      <c r="AIO41" s="5"/>
      <c r="AIP41" s="5"/>
      <c r="AIQ41" s="5"/>
      <c r="AIR41" s="5"/>
      <c r="AIS41" s="5"/>
      <c r="AIT41" s="5"/>
      <c r="AIU41" s="5"/>
      <c r="AIV41" s="5"/>
      <c r="AIW41" s="5"/>
      <c r="AIX41" s="5"/>
      <c r="AIY41" s="5"/>
      <c r="AIZ41" s="5"/>
      <c r="AJA41" s="5"/>
      <c r="AJB41" s="5"/>
      <c r="AJC41" s="5"/>
      <c r="AJD41" s="5"/>
      <c r="AJE41" s="5"/>
      <c r="AJF41" s="5"/>
      <c r="AJG41" s="5"/>
      <c r="AJH41" s="5"/>
      <c r="AJI41" s="5"/>
      <c r="AJJ41" s="5"/>
      <c r="AJK41" s="5"/>
      <c r="AJL41" s="5"/>
      <c r="AJM41" s="5"/>
      <c r="AJN41" s="5"/>
      <c r="AJO41" s="5"/>
      <c r="AJP41" s="5"/>
      <c r="AJQ41" s="5"/>
      <c r="AJR41" s="5"/>
      <c r="AJS41" s="5"/>
      <c r="AJT41" s="5"/>
      <c r="AJU41" s="5"/>
      <c r="AJV41" s="5"/>
      <c r="AJW41" s="5"/>
      <c r="AJX41" s="5"/>
      <c r="AJY41" s="5"/>
      <c r="AJZ41" s="5"/>
      <c r="AKA41" s="5"/>
      <c r="AKB41" s="5"/>
      <c r="AKC41" s="5"/>
      <c r="AKD41" s="5"/>
      <c r="AKE41" s="5"/>
      <c r="AKF41" s="5"/>
      <c r="AKG41" s="5"/>
      <c r="AKH41" s="5"/>
      <c r="AKI41" s="5"/>
      <c r="AKJ41" s="5"/>
      <c r="AKK41" s="5"/>
      <c r="AKL41" s="5"/>
      <c r="AKM41" s="5"/>
      <c r="AKN41" s="5"/>
      <c r="AKO41" s="5"/>
      <c r="AKP41" s="5"/>
      <c r="AKQ41" s="5"/>
      <c r="AKR41" s="5"/>
      <c r="AKS41" s="5"/>
      <c r="AKT41" s="5"/>
      <c r="AKU41" s="5"/>
      <c r="AKV41" s="5"/>
      <c r="AKW41" s="5"/>
      <c r="AKX41" s="5"/>
      <c r="AKY41" s="5"/>
      <c r="AKZ41" s="5"/>
      <c r="ALA41" s="5"/>
      <c r="ALB41" s="5"/>
      <c r="ALC41" s="5"/>
      <c r="ALD41" s="5"/>
      <c r="ALE41" s="5"/>
      <c r="ALF41" s="5"/>
      <c r="ALG41" s="5"/>
      <c r="ALH41" s="5"/>
      <c r="ALI41" s="5"/>
      <c r="ALJ41" s="5"/>
      <c r="ALK41" s="5"/>
      <c r="ALL41" s="5"/>
      <c r="ALM41" s="5"/>
      <c r="ALN41" s="5"/>
      <c r="ALO41" s="5"/>
      <c r="ALP41" s="5"/>
      <c r="ALQ41" s="5"/>
      <c r="ALR41" s="5"/>
      <c r="ALS41" s="5"/>
      <c r="ALT41" s="5"/>
      <c r="ALU41" s="5"/>
      <c r="ALV41" s="5"/>
      <c r="ALW41" s="5"/>
      <c r="ALX41" s="5"/>
      <c r="ALY41" s="5"/>
      <c r="ALZ41" s="5"/>
      <c r="AMA41" s="5"/>
      <c r="AMB41" s="5"/>
      <c r="AMC41" s="5"/>
      <c r="AMD41" s="5"/>
      <c r="AME41" s="5"/>
      <c r="AMF41" s="5"/>
      <c r="AMG41" s="5"/>
      <c r="AMH41" s="5"/>
      <c r="AMI41" s="5"/>
      <c r="AMJ41" s="5"/>
    </row>
    <row r="42" spans="1:1024" s="300" customFormat="1" ht="13.5" customHeight="1" x14ac:dyDescent="0.2">
      <c r="A42" s="5"/>
      <c r="B42" s="5"/>
      <c r="C42" s="5"/>
      <c r="D42" s="5"/>
      <c r="E42" s="5"/>
      <c r="F42" s="5"/>
      <c r="G42" s="5"/>
      <c r="H42" s="5"/>
      <c r="I42" s="5"/>
      <c r="J42" s="296"/>
      <c r="K42" s="296"/>
      <c r="L42" s="296"/>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5"/>
      <c r="NH42" s="5"/>
      <c r="NI42" s="5"/>
      <c r="NJ42" s="5"/>
      <c r="NK42" s="5"/>
      <c r="NL42" s="5"/>
      <c r="NM42" s="5"/>
      <c r="NN42" s="5"/>
      <c r="NO42" s="5"/>
      <c r="NP42" s="5"/>
      <c r="NQ42" s="5"/>
      <c r="NR42" s="5"/>
      <c r="NS42" s="5"/>
      <c r="NT42" s="5"/>
      <c r="NU42" s="5"/>
      <c r="NV42" s="5"/>
      <c r="NW42" s="5"/>
      <c r="NX42" s="5"/>
      <c r="NY42" s="5"/>
      <c r="NZ42" s="5"/>
      <c r="OA42" s="5"/>
      <c r="OB42" s="5"/>
      <c r="OC42" s="5"/>
      <c r="OD42" s="5"/>
      <c r="OE42" s="5"/>
      <c r="OF42" s="5"/>
      <c r="OG42" s="5"/>
      <c r="OH42" s="5"/>
      <c r="OI42" s="5"/>
      <c r="OJ42" s="5"/>
      <c r="OK42" s="5"/>
      <c r="OL42" s="5"/>
      <c r="OM42" s="5"/>
      <c r="ON42" s="5"/>
      <c r="OO42" s="5"/>
      <c r="OP42" s="5"/>
      <c r="OQ42" s="5"/>
      <c r="OR42" s="5"/>
      <c r="OS42" s="5"/>
      <c r="OT42" s="5"/>
      <c r="OU42" s="5"/>
      <c r="OV42" s="5"/>
      <c r="OW42" s="5"/>
      <c r="OX42" s="5"/>
      <c r="OY42" s="5"/>
      <c r="OZ42" s="5"/>
      <c r="PA42" s="5"/>
      <c r="PB42" s="5"/>
      <c r="PC42" s="5"/>
      <c r="PD42" s="5"/>
      <c r="PE42" s="5"/>
      <c r="PF42" s="5"/>
      <c r="PG42" s="5"/>
      <c r="PH42" s="5"/>
      <c r="PI42" s="5"/>
      <c r="PJ42" s="5"/>
      <c r="PK42" s="5"/>
      <c r="PL42" s="5"/>
      <c r="PM42" s="5"/>
      <c r="PN42" s="5"/>
      <c r="PO42" s="5"/>
      <c r="PP42" s="5"/>
      <c r="PQ42" s="5"/>
      <c r="PR42" s="5"/>
      <c r="PS42" s="5"/>
      <c r="PT42" s="5"/>
      <c r="PU42" s="5"/>
      <c r="PV42" s="5"/>
      <c r="PW42" s="5"/>
      <c r="PX42" s="5"/>
      <c r="PY42" s="5"/>
      <c r="PZ42" s="5"/>
      <c r="QA42" s="5"/>
      <c r="QB42" s="5"/>
      <c r="QC42" s="5"/>
      <c r="QD42" s="5"/>
      <c r="QE42" s="5"/>
      <c r="QF42" s="5"/>
      <c r="QG42" s="5"/>
      <c r="QH42" s="5"/>
      <c r="QI42" s="5"/>
      <c r="QJ42" s="5"/>
      <c r="QK42" s="5"/>
      <c r="QL42" s="5"/>
      <c r="QM42" s="5"/>
      <c r="QN42" s="5"/>
      <c r="QO42" s="5"/>
      <c r="QP42" s="5"/>
      <c r="QQ42" s="5"/>
      <c r="QR42" s="5"/>
      <c r="QS42" s="5"/>
      <c r="QT42" s="5"/>
      <c r="QU42" s="5"/>
      <c r="QV42" s="5"/>
      <c r="QW42" s="5"/>
      <c r="QX42" s="5"/>
      <c r="QY42" s="5"/>
      <c r="QZ42" s="5"/>
      <c r="RA42" s="5"/>
      <c r="RB42" s="5"/>
      <c r="RC42" s="5"/>
      <c r="RD42" s="5"/>
      <c r="RE42" s="5"/>
      <c r="RF42" s="5"/>
      <c r="RG42" s="5"/>
      <c r="RH42" s="5"/>
      <c r="RI42" s="5"/>
      <c r="RJ42" s="5"/>
      <c r="RK42" s="5"/>
      <c r="RL42" s="5"/>
      <c r="RM42" s="5"/>
      <c r="RN42" s="5"/>
      <c r="RO42" s="5"/>
      <c r="RP42" s="5"/>
      <c r="RQ42" s="5"/>
      <c r="RR42" s="5"/>
      <c r="RS42" s="5"/>
      <c r="RT42" s="5"/>
      <c r="RU42" s="5"/>
      <c r="RV42" s="5"/>
      <c r="RW42" s="5"/>
      <c r="RX42" s="5"/>
      <c r="RY42" s="5"/>
      <c r="RZ42" s="5"/>
      <c r="SA42" s="5"/>
      <c r="SB42" s="5"/>
      <c r="SC42" s="5"/>
      <c r="SD42" s="5"/>
      <c r="SE42" s="5"/>
      <c r="SF42" s="5"/>
      <c r="SG42" s="5"/>
      <c r="SH42" s="5"/>
      <c r="SI42" s="5"/>
      <c r="SJ42" s="5"/>
      <c r="SK42" s="5"/>
      <c r="SL42" s="5"/>
      <c r="SM42" s="5"/>
      <c r="SN42" s="5"/>
      <c r="SO42" s="5"/>
      <c r="SP42" s="5"/>
      <c r="SQ42" s="5"/>
      <c r="SR42" s="5"/>
      <c r="SS42" s="5"/>
      <c r="ST42" s="5"/>
      <c r="SU42" s="5"/>
      <c r="SV42" s="5"/>
      <c r="SW42" s="5"/>
      <c r="SX42" s="5"/>
      <c r="SY42" s="5"/>
      <c r="SZ42" s="5"/>
      <c r="TA42" s="5"/>
      <c r="TB42" s="5"/>
      <c r="TC42" s="5"/>
      <c r="TD42" s="5"/>
      <c r="TE42" s="5"/>
      <c r="TF42" s="5"/>
      <c r="TG42" s="5"/>
      <c r="TH42" s="5"/>
      <c r="TI42" s="5"/>
      <c r="TJ42" s="5"/>
      <c r="TK42" s="5"/>
      <c r="TL42" s="5"/>
      <c r="TM42" s="5"/>
      <c r="TN42" s="5"/>
      <c r="TO42" s="5"/>
      <c r="TP42" s="5"/>
      <c r="TQ42" s="5"/>
      <c r="TR42" s="5"/>
      <c r="TS42" s="5"/>
      <c r="TT42" s="5"/>
      <c r="TU42" s="5"/>
      <c r="TV42" s="5"/>
      <c r="TW42" s="5"/>
      <c r="TX42" s="5"/>
      <c r="TY42" s="5"/>
      <c r="TZ42" s="5"/>
      <c r="UA42" s="5"/>
      <c r="UB42" s="5"/>
      <c r="UC42" s="5"/>
      <c r="UD42" s="5"/>
      <c r="UE42" s="5"/>
      <c r="UF42" s="5"/>
      <c r="UG42" s="5"/>
      <c r="UH42" s="5"/>
      <c r="UI42" s="5"/>
      <c r="UJ42" s="5"/>
      <c r="UK42" s="5"/>
      <c r="UL42" s="5"/>
      <c r="UM42" s="5"/>
      <c r="UN42" s="5"/>
      <c r="UO42" s="5"/>
      <c r="UP42" s="5"/>
      <c r="UQ42" s="5"/>
      <c r="UR42" s="5"/>
      <c r="US42" s="5"/>
      <c r="UT42" s="5"/>
      <c r="UU42" s="5"/>
      <c r="UV42" s="5"/>
      <c r="UW42" s="5"/>
      <c r="UX42" s="5"/>
      <c r="UY42" s="5"/>
      <c r="UZ42" s="5"/>
      <c r="VA42" s="5"/>
      <c r="VB42" s="5"/>
      <c r="VC42" s="5"/>
      <c r="VD42" s="5"/>
      <c r="VE42" s="5"/>
      <c r="VF42" s="5"/>
      <c r="VG42" s="5"/>
      <c r="VH42" s="5"/>
      <c r="VI42" s="5"/>
      <c r="VJ42" s="5"/>
      <c r="VK42" s="5"/>
      <c r="VL42" s="5"/>
      <c r="VM42" s="5"/>
      <c r="VN42" s="5"/>
      <c r="VO42" s="5"/>
      <c r="VP42" s="5"/>
      <c r="VQ42" s="5"/>
      <c r="VR42" s="5"/>
      <c r="VS42" s="5"/>
      <c r="VT42" s="5"/>
      <c r="VU42" s="5"/>
      <c r="VV42" s="5"/>
      <c r="VW42" s="5"/>
      <c r="VX42" s="5"/>
      <c r="VY42" s="5"/>
      <c r="VZ42" s="5"/>
      <c r="WA42" s="5"/>
      <c r="WB42" s="5"/>
      <c r="WC42" s="5"/>
      <c r="WD42" s="5"/>
      <c r="WE42" s="5"/>
      <c r="WF42" s="5"/>
      <c r="WG42" s="5"/>
      <c r="WH42" s="5"/>
      <c r="WI42" s="5"/>
      <c r="WJ42" s="5"/>
      <c r="WK42" s="5"/>
      <c r="WL42" s="5"/>
      <c r="WM42" s="5"/>
      <c r="WN42" s="5"/>
      <c r="WO42" s="5"/>
      <c r="WP42" s="5"/>
      <c r="WQ42" s="5"/>
      <c r="WR42" s="5"/>
      <c r="WS42" s="5"/>
      <c r="WT42" s="5"/>
      <c r="WU42" s="5"/>
      <c r="WV42" s="5"/>
      <c r="WW42" s="5"/>
      <c r="WX42" s="5"/>
      <c r="WY42" s="5"/>
      <c r="WZ42" s="5"/>
      <c r="XA42" s="5"/>
      <c r="XB42" s="5"/>
      <c r="XC42" s="5"/>
      <c r="XD42" s="5"/>
      <c r="XE42" s="5"/>
      <c r="XF42" s="5"/>
      <c r="XG42" s="5"/>
      <c r="XH42" s="5"/>
      <c r="XI42" s="5"/>
      <c r="XJ42" s="5"/>
      <c r="XK42" s="5"/>
      <c r="XL42" s="5"/>
      <c r="XM42" s="5"/>
      <c r="XN42" s="5"/>
      <c r="XO42" s="5"/>
      <c r="XP42" s="5"/>
      <c r="XQ42" s="5"/>
      <c r="XR42" s="5"/>
      <c r="XS42" s="5"/>
      <c r="XT42" s="5"/>
      <c r="XU42" s="5"/>
      <c r="XV42" s="5"/>
      <c r="XW42" s="5"/>
      <c r="XX42" s="5"/>
      <c r="XY42" s="5"/>
      <c r="XZ42" s="5"/>
      <c r="YA42" s="5"/>
      <c r="YB42" s="5"/>
      <c r="YC42" s="5"/>
      <c r="YD42" s="5"/>
      <c r="YE42" s="5"/>
      <c r="YF42" s="5"/>
      <c r="YG42" s="5"/>
      <c r="YH42" s="5"/>
      <c r="YI42" s="5"/>
      <c r="YJ42" s="5"/>
      <c r="YK42" s="5"/>
      <c r="YL42" s="5"/>
      <c r="YM42" s="5"/>
      <c r="YN42" s="5"/>
      <c r="YO42" s="5"/>
      <c r="YP42" s="5"/>
      <c r="YQ42" s="5"/>
      <c r="YR42" s="5"/>
      <c r="YS42" s="5"/>
      <c r="YT42" s="5"/>
      <c r="YU42" s="5"/>
      <c r="YV42" s="5"/>
      <c r="YW42" s="5"/>
      <c r="YX42" s="5"/>
      <c r="YY42" s="5"/>
      <c r="YZ42" s="5"/>
      <c r="ZA42" s="5"/>
      <c r="ZB42" s="5"/>
      <c r="ZC42" s="5"/>
      <c r="ZD42" s="5"/>
      <c r="ZE42" s="5"/>
      <c r="ZF42" s="5"/>
      <c r="ZG42" s="5"/>
      <c r="ZH42" s="5"/>
      <c r="ZI42" s="5"/>
      <c r="ZJ42" s="5"/>
      <c r="ZK42" s="5"/>
      <c r="ZL42" s="5"/>
      <c r="ZM42" s="5"/>
      <c r="ZN42" s="5"/>
      <c r="ZO42" s="5"/>
      <c r="ZP42" s="5"/>
      <c r="ZQ42" s="5"/>
      <c r="ZR42" s="5"/>
      <c r="ZS42" s="5"/>
      <c r="ZT42" s="5"/>
      <c r="ZU42" s="5"/>
      <c r="ZV42" s="5"/>
      <c r="ZW42" s="5"/>
      <c r="ZX42" s="5"/>
      <c r="ZY42" s="5"/>
      <c r="ZZ42" s="5"/>
      <c r="AAA42" s="5"/>
      <c r="AAB42" s="5"/>
      <c r="AAC42" s="5"/>
      <c r="AAD42" s="5"/>
      <c r="AAE42" s="5"/>
      <c r="AAF42" s="5"/>
      <c r="AAG42" s="5"/>
      <c r="AAH42" s="5"/>
      <c r="AAI42" s="5"/>
      <c r="AAJ42" s="5"/>
      <c r="AAK42" s="5"/>
      <c r="AAL42" s="5"/>
      <c r="AAM42" s="5"/>
      <c r="AAN42" s="5"/>
      <c r="AAO42" s="5"/>
      <c r="AAP42" s="5"/>
      <c r="AAQ42" s="5"/>
      <c r="AAR42" s="5"/>
      <c r="AAS42" s="5"/>
      <c r="AAT42" s="5"/>
      <c r="AAU42" s="5"/>
      <c r="AAV42" s="5"/>
      <c r="AAW42" s="5"/>
      <c r="AAX42" s="5"/>
      <c r="AAY42" s="5"/>
      <c r="AAZ42" s="5"/>
      <c r="ABA42" s="5"/>
      <c r="ABB42" s="5"/>
      <c r="ABC42" s="5"/>
      <c r="ABD42" s="5"/>
      <c r="ABE42" s="5"/>
      <c r="ABF42" s="5"/>
      <c r="ABG42" s="5"/>
      <c r="ABH42" s="5"/>
      <c r="ABI42" s="5"/>
      <c r="ABJ42" s="5"/>
      <c r="ABK42" s="5"/>
      <c r="ABL42" s="5"/>
      <c r="ABM42" s="5"/>
      <c r="ABN42" s="5"/>
      <c r="ABO42" s="5"/>
      <c r="ABP42" s="5"/>
      <c r="ABQ42" s="5"/>
      <c r="ABR42" s="5"/>
      <c r="ABS42" s="5"/>
      <c r="ABT42" s="5"/>
      <c r="ABU42" s="5"/>
      <c r="ABV42" s="5"/>
      <c r="ABW42" s="5"/>
      <c r="ABX42" s="5"/>
      <c r="ABY42" s="5"/>
      <c r="ABZ42" s="5"/>
      <c r="ACA42" s="5"/>
      <c r="ACB42" s="5"/>
      <c r="ACC42" s="5"/>
      <c r="ACD42" s="5"/>
      <c r="ACE42" s="5"/>
      <c r="ACF42" s="5"/>
      <c r="ACG42" s="5"/>
      <c r="ACH42" s="5"/>
      <c r="ACI42" s="5"/>
      <c r="ACJ42" s="5"/>
      <c r="ACK42" s="5"/>
      <c r="ACL42" s="5"/>
      <c r="ACM42" s="5"/>
      <c r="ACN42" s="5"/>
      <c r="ACO42" s="5"/>
      <c r="ACP42" s="5"/>
      <c r="ACQ42" s="5"/>
      <c r="ACR42" s="5"/>
      <c r="ACS42" s="5"/>
      <c r="ACT42" s="5"/>
      <c r="ACU42" s="5"/>
      <c r="ACV42" s="5"/>
      <c r="ACW42" s="5"/>
      <c r="ACX42" s="5"/>
      <c r="ACY42" s="5"/>
      <c r="ACZ42" s="5"/>
      <c r="ADA42" s="5"/>
      <c r="ADB42" s="5"/>
      <c r="ADC42" s="5"/>
      <c r="ADD42" s="5"/>
      <c r="ADE42" s="5"/>
      <c r="ADF42" s="5"/>
      <c r="ADG42" s="5"/>
      <c r="ADH42" s="5"/>
      <c r="ADI42" s="5"/>
      <c r="ADJ42" s="5"/>
      <c r="ADK42" s="5"/>
      <c r="ADL42" s="5"/>
      <c r="ADM42" s="5"/>
      <c r="ADN42" s="5"/>
      <c r="ADO42" s="5"/>
      <c r="ADP42" s="5"/>
      <c r="ADQ42" s="5"/>
      <c r="ADR42" s="5"/>
      <c r="ADS42" s="5"/>
      <c r="ADT42" s="5"/>
      <c r="ADU42" s="5"/>
      <c r="ADV42" s="5"/>
      <c r="ADW42" s="5"/>
      <c r="ADX42" s="5"/>
      <c r="ADY42" s="5"/>
      <c r="ADZ42" s="5"/>
      <c r="AEA42" s="5"/>
      <c r="AEB42" s="5"/>
      <c r="AEC42" s="5"/>
      <c r="AED42" s="5"/>
      <c r="AEE42" s="5"/>
      <c r="AEF42" s="5"/>
      <c r="AEG42" s="5"/>
      <c r="AEH42" s="5"/>
      <c r="AEI42" s="5"/>
      <c r="AEJ42" s="5"/>
      <c r="AEK42" s="5"/>
      <c r="AEL42" s="5"/>
      <c r="AEM42" s="5"/>
      <c r="AEN42" s="5"/>
      <c r="AEO42" s="5"/>
      <c r="AEP42" s="5"/>
      <c r="AEQ42" s="5"/>
      <c r="AER42" s="5"/>
      <c r="AES42" s="5"/>
      <c r="AET42" s="5"/>
      <c r="AEU42" s="5"/>
      <c r="AEV42" s="5"/>
      <c r="AEW42" s="5"/>
      <c r="AEX42" s="5"/>
      <c r="AEY42" s="5"/>
      <c r="AEZ42" s="5"/>
      <c r="AFA42" s="5"/>
      <c r="AFB42" s="5"/>
      <c r="AFC42" s="5"/>
      <c r="AFD42" s="5"/>
      <c r="AFE42" s="5"/>
      <c r="AFF42" s="5"/>
      <c r="AFG42" s="5"/>
      <c r="AFH42" s="5"/>
      <c r="AFI42" s="5"/>
      <c r="AFJ42" s="5"/>
      <c r="AFK42" s="5"/>
      <c r="AFL42" s="5"/>
      <c r="AFM42" s="5"/>
      <c r="AFN42" s="5"/>
      <c r="AFO42" s="5"/>
      <c r="AFP42" s="5"/>
      <c r="AFQ42" s="5"/>
      <c r="AFR42" s="5"/>
      <c r="AFS42" s="5"/>
      <c r="AFT42" s="5"/>
      <c r="AFU42" s="5"/>
      <c r="AFV42" s="5"/>
      <c r="AFW42" s="5"/>
      <c r="AFX42" s="5"/>
      <c r="AFY42" s="5"/>
      <c r="AFZ42" s="5"/>
      <c r="AGA42" s="5"/>
      <c r="AGB42" s="5"/>
      <c r="AGC42" s="5"/>
      <c r="AGD42" s="5"/>
      <c r="AGE42" s="5"/>
      <c r="AGF42" s="5"/>
      <c r="AGG42" s="5"/>
      <c r="AGH42" s="5"/>
      <c r="AGI42" s="5"/>
      <c r="AGJ42" s="5"/>
      <c r="AGK42" s="5"/>
      <c r="AGL42" s="5"/>
      <c r="AGM42" s="5"/>
      <c r="AGN42" s="5"/>
      <c r="AGO42" s="5"/>
      <c r="AGP42" s="5"/>
      <c r="AGQ42" s="5"/>
      <c r="AGR42" s="5"/>
      <c r="AGS42" s="5"/>
      <c r="AGT42" s="5"/>
      <c r="AGU42" s="5"/>
      <c r="AGV42" s="5"/>
      <c r="AGW42" s="5"/>
      <c r="AGX42" s="5"/>
      <c r="AGY42" s="5"/>
      <c r="AGZ42" s="5"/>
      <c r="AHA42" s="5"/>
      <c r="AHB42" s="5"/>
      <c r="AHC42" s="5"/>
      <c r="AHD42" s="5"/>
      <c r="AHE42" s="5"/>
      <c r="AHF42" s="5"/>
      <c r="AHG42" s="5"/>
      <c r="AHH42" s="5"/>
      <c r="AHI42" s="5"/>
      <c r="AHJ42" s="5"/>
      <c r="AHK42" s="5"/>
      <c r="AHL42" s="5"/>
      <c r="AHM42" s="5"/>
      <c r="AHN42" s="5"/>
      <c r="AHO42" s="5"/>
      <c r="AHP42" s="5"/>
      <c r="AHQ42" s="5"/>
      <c r="AHR42" s="5"/>
      <c r="AHS42" s="5"/>
      <c r="AHT42" s="5"/>
      <c r="AHU42" s="5"/>
      <c r="AHV42" s="5"/>
      <c r="AHW42" s="5"/>
      <c r="AHX42" s="5"/>
      <c r="AHY42" s="5"/>
      <c r="AHZ42" s="5"/>
      <c r="AIA42" s="5"/>
      <c r="AIB42" s="5"/>
      <c r="AIC42" s="5"/>
      <c r="AID42" s="5"/>
      <c r="AIE42" s="5"/>
      <c r="AIF42" s="5"/>
      <c r="AIG42" s="5"/>
      <c r="AIH42" s="5"/>
      <c r="AII42" s="5"/>
      <c r="AIJ42" s="5"/>
      <c r="AIK42" s="5"/>
      <c r="AIL42" s="5"/>
      <c r="AIM42" s="5"/>
      <c r="AIN42" s="5"/>
      <c r="AIO42" s="5"/>
      <c r="AIP42" s="5"/>
      <c r="AIQ42" s="5"/>
      <c r="AIR42" s="5"/>
      <c r="AIS42" s="5"/>
      <c r="AIT42" s="5"/>
      <c r="AIU42" s="5"/>
      <c r="AIV42" s="5"/>
      <c r="AIW42" s="5"/>
      <c r="AIX42" s="5"/>
      <c r="AIY42" s="5"/>
      <c r="AIZ42" s="5"/>
      <c r="AJA42" s="5"/>
      <c r="AJB42" s="5"/>
      <c r="AJC42" s="5"/>
      <c r="AJD42" s="5"/>
      <c r="AJE42" s="5"/>
      <c r="AJF42" s="5"/>
      <c r="AJG42" s="5"/>
      <c r="AJH42" s="5"/>
      <c r="AJI42" s="5"/>
      <c r="AJJ42" s="5"/>
      <c r="AJK42" s="5"/>
      <c r="AJL42" s="5"/>
      <c r="AJM42" s="5"/>
      <c r="AJN42" s="5"/>
      <c r="AJO42" s="5"/>
      <c r="AJP42" s="5"/>
      <c r="AJQ42" s="5"/>
      <c r="AJR42" s="5"/>
      <c r="AJS42" s="5"/>
      <c r="AJT42" s="5"/>
      <c r="AJU42" s="5"/>
      <c r="AJV42" s="5"/>
      <c r="AJW42" s="5"/>
      <c r="AJX42" s="5"/>
      <c r="AJY42" s="5"/>
      <c r="AJZ42" s="5"/>
      <c r="AKA42" s="5"/>
      <c r="AKB42" s="5"/>
      <c r="AKC42" s="5"/>
      <c r="AKD42" s="5"/>
      <c r="AKE42" s="5"/>
      <c r="AKF42" s="5"/>
      <c r="AKG42" s="5"/>
      <c r="AKH42" s="5"/>
      <c r="AKI42" s="5"/>
      <c r="AKJ42" s="5"/>
      <c r="AKK42" s="5"/>
      <c r="AKL42" s="5"/>
      <c r="AKM42" s="5"/>
      <c r="AKN42" s="5"/>
      <c r="AKO42" s="5"/>
      <c r="AKP42" s="5"/>
      <c r="AKQ42" s="5"/>
      <c r="AKR42" s="5"/>
      <c r="AKS42" s="5"/>
      <c r="AKT42" s="5"/>
      <c r="AKU42" s="5"/>
      <c r="AKV42" s="5"/>
      <c r="AKW42" s="5"/>
      <c r="AKX42" s="5"/>
      <c r="AKY42" s="5"/>
      <c r="AKZ42" s="5"/>
      <c r="ALA42" s="5"/>
      <c r="ALB42" s="5"/>
      <c r="ALC42" s="5"/>
      <c r="ALD42" s="5"/>
      <c r="ALE42" s="5"/>
      <c r="ALF42" s="5"/>
      <c r="ALG42" s="5"/>
      <c r="ALH42" s="5"/>
      <c r="ALI42" s="5"/>
      <c r="ALJ42" s="5"/>
      <c r="ALK42" s="5"/>
      <c r="ALL42" s="5"/>
      <c r="ALM42" s="5"/>
      <c r="ALN42" s="5"/>
      <c r="ALO42" s="5"/>
      <c r="ALP42" s="5"/>
      <c r="ALQ42" s="5"/>
      <c r="ALR42" s="5"/>
      <c r="ALS42" s="5"/>
      <c r="ALT42" s="5"/>
      <c r="ALU42" s="5"/>
      <c r="ALV42" s="5"/>
      <c r="ALW42" s="5"/>
      <c r="ALX42" s="5"/>
      <c r="ALY42" s="5"/>
      <c r="ALZ42" s="5"/>
      <c r="AMA42" s="5"/>
      <c r="AMB42" s="5"/>
      <c r="AMC42" s="5"/>
      <c r="AMD42" s="5"/>
      <c r="AME42" s="5"/>
      <c r="AMF42" s="5"/>
      <c r="AMG42" s="5"/>
      <c r="AMH42" s="5"/>
      <c r="AMI42" s="5"/>
      <c r="AMJ42" s="5"/>
    </row>
    <row r="43" spans="1:1024" s="300" customFormat="1" ht="13.5" customHeight="1" x14ac:dyDescent="0.2">
      <c r="A43" s="5"/>
      <c r="B43" s="5"/>
      <c r="C43" s="5"/>
      <c r="D43" s="5"/>
      <c r="E43" s="5"/>
      <c r="F43" s="5"/>
      <c r="G43" s="5"/>
      <c r="H43" s="5"/>
      <c r="I43" s="5"/>
      <c r="J43" s="296"/>
      <c r="K43" s="296"/>
      <c r="L43" s="296"/>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5"/>
      <c r="NI43" s="5"/>
      <c r="NJ43" s="5"/>
      <c r="NK43" s="5"/>
      <c r="NL43" s="5"/>
      <c r="NM43" s="5"/>
      <c r="NN43" s="5"/>
      <c r="NO43" s="5"/>
      <c r="NP43" s="5"/>
      <c r="NQ43" s="5"/>
      <c r="NR43" s="5"/>
      <c r="NS43" s="5"/>
      <c r="NT43" s="5"/>
      <c r="NU43" s="5"/>
      <c r="NV43" s="5"/>
      <c r="NW43" s="5"/>
      <c r="NX43" s="5"/>
      <c r="NY43" s="5"/>
      <c r="NZ43" s="5"/>
      <c r="OA43" s="5"/>
      <c r="OB43" s="5"/>
      <c r="OC43" s="5"/>
      <c r="OD43" s="5"/>
      <c r="OE43" s="5"/>
      <c r="OF43" s="5"/>
      <c r="OG43" s="5"/>
      <c r="OH43" s="5"/>
      <c r="OI43" s="5"/>
      <c r="OJ43" s="5"/>
      <c r="OK43" s="5"/>
      <c r="OL43" s="5"/>
      <c r="OM43" s="5"/>
      <c r="ON43" s="5"/>
      <c r="OO43" s="5"/>
      <c r="OP43" s="5"/>
      <c r="OQ43" s="5"/>
      <c r="OR43" s="5"/>
      <c r="OS43" s="5"/>
      <c r="OT43" s="5"/>
      <c r="OU43" s="5"/>
      <c r="OV43" s="5"/>
      <c r="OW43" s="5"/>
      <c r="OX43" s="5"/>
      <c r="OY43" s="5"/>
      <c r="OZ43" s="5"/>
      <c r="PA43" s="5"/>
      <c r="PB43" s="5"/>
      <c r="PC43" s="5"/>
      <c r="PD43" s="5"/>
      <c r="PE43" s="5"/>
      <c r="PF43" s="5"/>
      <c r="PG43" s="5"/>
      <c r="PH43" s="5"/>
      <c r="PI43" s="5"/>
      <c r="PJ43" s="5"/>
      <c r="PK43" s="5"/>
      <c r="PL43" s="5"/>
      <c r="PM43" s="5"/>
      <c r="PN43" s="5"/>
      <c r="PO43" s="5"/>
      <c r="PP43" s="5"/>
      <c r="PQ43" s="5"/>
      <c r="PR43" s="5"/>
      <c r="PS43" s="5"/>
      <c r="PT43" s="5"/>
      <c r="PU43" s="5"/>
      <c r="PV43" s="5"/>
      <c r="PW43" s="5"/>
      <c r="PX43" s="5"/>
      <c r="PY43" s="5"/>
      <c r="PZ43" s="5"/>
      <c r="QA43" s="5"/>
      <c r="QB43" s="5"/>
      <c r="QC43" s="5"/>
      <c r="QD43" s="5"/>
      <c r="QE43" s="5"/>
      <c r="QF43" s="5"/>
      <c r="QG43" s="5"/>
      <c r="QH43" s="5"/>
      <c r="QI43" s="5"/>
      <c r="QJ43" s="5"/>
      <c r="QK43" s="5"/>
      <c r="QL43" s="5"/>
      <c r="QM43" s="5"/>
      <c r="QN43" s="5"/>
      <c r="QO43" s="5"/>
      <c r="QP43" s="5"/>
      <c r="QQ43" s="5"/>
      <c r="QR43" s="5"/>
      <c r="QS43" s="5"/>
      <c r="QT43" s="5"/>
      <c r="QU43" s="5"/>
      <c r="QV43" s="5"/>
      <c r="QW43" s="5"/>
      <c r="QX43" s="5"/>
      <c r="QY43" s="5"/>
      <c r="QZ43" s="5"/>
      <c r="RA43" s="5"/>
      <c r="RB43" s="5"/>
      <c r="RC43" s="5"/>
      <c r="RD43" s="5"/>
      <c r="RE43" s="5"/>
      <c r="RF43" s="5"/>
      <c r="RG43" s="5"/>
      <c r="RH43" s="5"/>
      <c r="RI43" s="5"/>
      <c r="RJ43" s="5"/>
      <c r="RK43" s="5"/>
      <c r="RL43" s="5"/>
      <c r="RM43" s="5"/>
      <c r="RN43" s="5"/>
      <c r="RO43" s="5"/>
      <c r="RP43" s="5"/>
      <c r="RQ43" s="5"/>
      <c r="RR43" s="5"/>
      <c r="RS43" s="5"/>
      <c r="RT43" s="5"/>
      <c r="RU43" s="5"/>
      <c r="RV43" s="5"/>
      <c r="RW43" s="5"/>
      <c r="RX43" s="5"/>
      <c r="RY43" s="5"/>
      <c r="RZ43" s="5"/>
      <c r="SA43" s="5"/>
      <c r="SB43" s="5"/>
      <c r="SC43" s="5"/>
      <c r="SD43" s="5"/>
      <c r="SE43" s="5"/>
      <c r="SF43" s="5"/>
      <c r="SG43" s="5"/>
      <c r="SH43" s="5"/>
      <c r="SI43" s="5"/>
      <c r="SJ43" s="5"/>
      <c r="SK43" s="5"/>
      <c r="SL43" s="5"/>
      <c r="SM43" s="5"/>
      <c r="SN43" s="5"/>
      <c r="SO43" s="5"/>
      <c r="SP43" s="5"/>
      <c r="SQ43" s="5"/>
      <c r="SR43" s="5"/>
      <c r="SS43" s="5"/>
      <c r="ST43" s="5"/>
      <c r="SU43" s="5"/>
      <c r="SV43" s="5"/>
      <c r="SW43" s="5"/>
      <c r="SX43" s="5"/>
      <c r="SY43" s="5"/>
      <c r="SZ43" s="5"/>
      <c r="TA43" s="5"/>
      <c r="TB43" s="5"/>
      <c r="TC43" s="5"/>
      <c r="TD43" s="5"/>
      <c r="TE43" s="5"/>
      <c r="TF43" s="5"/>
      <c r="TG43" s="5"/>
      <c r="TH43" s="5"/>
      <c r="TI43" s="5"/>
      <c r="TJ43" s="5"/>
      <c r="TK43" s="5"/>
      <c r="TL43" s="5"/>
      <c r="TM43" s="5"/>
      <c r="TN43" s="5"/>
      <c r="TO43" s="5"/>
      <c r="TP43" s="5"/>
      <c r="TQ43" s="5"/>
      <c r="TR43" s="5"/>
      <c r="TS43" s="5"/>
      <c r="TT43" s="5"/>
      <c r="TU43" s="5"/>
      <c r="TV43" s="5"/>
      <c r="TW43" s="5"/>
      <c r="TX43" s="5"/>
      <c r="TY43" s="5"/>
      <c r="TZ43" s="5"/>
      <c r="UA43" s="5"/>
      <c r="UB43" s="5"/>
      <c r="UC43" s="5"/>
      <c r="UD43" s="5"/>
      <c r="UE43" s="5"/>
      <c r="UF43" s="5"/>
      <c r="UG43" s="5"/>
      <c r="UH43" s="5"/>
      <c r="UI43" s="5"/>
      <c r="UJ43" s="5"/>
      <c r="UK43" s="5"/>
      <c r="UL43" s="5"/>
      <c r="UM43" s="5"/>
      <c r="UN43" s="5"/>
      <c r="UO43" s="5"/>
      <c r="UP43" s="5"/>
      <c r="UQ43" s="5"/>
      <c r="UR43" s="5"/>
      <c r="US43" s="5"/>
      <c r="UT43" s="5"/>
      <c r="UU43" s="5"/>
      <c r="UV43" s="5"/>
      <c r="UW43" s="5"/>
      <c r="UX43" s="5"/>
      <c r="UY43" s="5"/>
      <c r="UZ43" s="5"/>
      <c r="VA43" s="5"/>
      <c r="VB43" s="5"/>
      <c r="VC43" s="5"/>
      <c r="VD43" s="5"/>
      <c r="VE43" s="5"/>
      <c r="VF43" s="5"/>
      <c r="VG43" s="5"/>
      <c r="VH43" s="5"/>
      <c r="VI43" s="5"/>
      <c r="VJ43" s="5"/>
      <c r="VK43" s="5"/>
      <c r="VL43" s="5"/>
      <c r="VM43" s="5"/>
      <c r="VN43" s="5"/>
      <c r="VO43" s="5"/>
      <c r="VP43" s="5"/>
      <c r="VQ43" s="5"/>
      <c r="VR43" s="5"/>
      <c r="VS43" s="5"/>
      <c r="VT43" s="5"/>
      <c r="VU43" s="5"/>
      <c r="VV43" s="5"/>
      <c r="VW43" s="5"/>
      <c r="VX43" s="5"/>
      <c r="VY43" s="5"/>
      <c r="VZ43" s="5"/>
      <c r="WA43" s="5"/>
      <c r="WB43" s="5"/>
      <c r="WC43" s="5"/>
      <c r="WD43" s="5"/>
      <c r="WE43" s="5"/>
      <c r="WF43" s="5"/>
      <c r="WG43" s="5"/>
      <c r="WH43" s="5"/>
      <c r="WI43" s="5"/>
      <c r="WJ43" s="5"/>
      <c r="WK43" s="5"/>
      <c r="WL43" s="5"/>
      <c r="WM43" s="5"/>
      <c r="WN43" s="5"/>
      <c r="WO43" s="5"/>
      <c r="WP43" s="5"/>
      <c r="WQ43" s="5"/>
      <c r="WR43" s="5"/>
      <c r="WS43" s="5"/>
      <c r="WT43" s="5"/>
      <c r="WU43" s="5"/>
      <c r="WV43" s="5"/>
      <c r="WW43" s="5"/>
      <c r="WX43" s="5"/>
      <c r="WY43" s="5"/>
      <c r="WZ43" s="5"/>
      <c r="XA43" s="5"/>
      <c r="XB43" s="5"/>
      <c r="XC43" s="5"/>
      <c r="XD43" s="5"/>
      <c r="XE43" s="5"/>
      <c r="XF43" s="5"/>
      <c r="XG43" s="5"/>
      <c r="XH43" s="5"/>
      <c r="XI43" s="5"/>
      <c r="XJ43" s="5"/>
      <c r="XK43" s="5"/>
      <c r="XL43" s="5"/>
      <c r="XM43" s="5"/>
      <c r="XN43" s="5"/>
      <c r="XO43" s="5"/>
      <c r="XP43" s="5"/>
      <c r="XQ43" s="5"/>
      <c r="XR43" s="5"/>
      <c r="XS43" s="5"/>
      <c r="XT43" s="5"/>
      <c r="XU43" s="5"/>
      <c r="XV43" s="5"/>
      <c r="XW43" s="5"/>
      <c r="XX43" s="5"/>
      <c r="XY43" s="5"/>
      <c r="XZ43" s="5"/>
      <c r="YA43" s="5"/>
      <c r="YB43" s="5"/>
      <c r="YC43" s="5"/>
      <c r="YD43" s="5"/>
      <c r="YE43" s="5"/>
      <c r="YF43" s="5"/>
      <c r="YG43" s="5"/>
      <c r="YH43" s="5"/>
      <c r="YI43" s="5"/>
      <c r="YJ43" s="5"/>
      <c r="YK43" s="5"/>
      <c r="YL43" s="5"/>
      <c r="YM43" s="5"/>
      <c r="YN43" s="5"/>
      <c r="YO43" s="5"/>
      <c r="YP43" s="5"/>
      <c r="YQ43" s="5"/>
      <c r="YR43" s="5"/>
      <c r="YS43" s="5"/>
      <c r="YT43" s="5"/>
      <c r="YU43" s="5"/>
      <c r="YV43" s="5"/>
      <c r="YW43" s="5"/>
      <c r="YX43" s="5"/>
      <c r="YY43" s="5"/>
      <c r="YZ43" s="5"/>
      <c r="ZA43" s="5"/>
      <c r="ZB43" s="5"/>
      <c r="ZC43" s="5"/>
      <c r="ZD43" s="5"/>
      <c r="ZE43" s="5"/>
      <c r="ZF43" s="5"/>
      <c r="ZG43" s="5"/>
      <c r="ZH43" s="5"/>
      <c r="ZI43" s="5"/>
      <c r="ZJ43" s="5"/>
      <c r="ZK43" s="5"/>
      <c r="ZL43" s="5"/>
      <c r="ZM43" s="5"/>
      <c r="ZN43" s="5"/>
      <c r="ZO43" s="5"/>
      <c r="ZP43" s="5"/>
      <c r="ZQ43" s="5"/>
      <c r="ZR43" s="5"/>
      <c r="ZS43" s="5"/>
      <c r="ZT43" s="5"/>
      <c r="ZU43" s="5"/>
      <c r="ZV43" s="5"/>
      <c r="ZW43" s="5"/>
      <c r="ZX43" s="5"/>
      <c r="ZY43" s="5"/>
      <c r="ZZ43" s="5"/>
      <c r="AAA43" s="5"/>
      <c r="AAB43" s="5"/>
      <c r="AAC43" s="5"/>
      <c r="AAD43" s="5"/>
      <c r="AAE43" s="5"/>
      <c r="AAF43" s="5"/>
      <c r="AAG43" s="5"/>
      <c r="AAH43" s="5"/>
      <c r="AAI43" s="5"/>
      <c r="AAJ43" s="5"/>
      <c r="AAK43" s="5"/>
      <c r="AAL43" s="5"/>
      <c r="AAM43" s="5"/>
      <c r="AAN43" s="5"/>
      <c r="AAO43" s="5"/>
      <c r="AAP43" s="5"/>
      <c r="AAQ43" s="5"/>
      <c r="AAR43" s="5"/>
      <c r="AAS43" s="5"/>
      <c r="AAT43" s="5"/>
      <c r="AAU43" s="5"/>
      <c r="AAV43" s="5"/>
      <c r="AAW43" s="5"/>
      <c r="AAX43" s="5"/>
      <c r="AAY43" s="5"/>
      <c r="AAZ43" s="5"/>
      <c r="ABA43" s="5"/>
      <c r="ABB43" s="5"/>
      <c r="ABC43" s="5"/>
      <c r="ABD43" s="5"/>
      <c r="ABE43" s="5"/>
      <c r="ABF43" s="5"/>
      <c r="ABG43" s="5"/>
      <c r="ABH43" s="5"/>
      <c r="ABI43" s="5"/>
      <c r="ABJ43" s="5"/>
      <c r="ABK43" s="5"/>
      <c r="ABL43" s="5"/>
      <c r="ABM43" s="5"/>
      <c r="ABN43" s="5"/>
      <c r="ABO43" s="5"/>
      <c r="ABP43" s="5"/>
      <c r="ABQ43" s="5"/>
      <c r="ABR43" s="5"/>
      <c r="ABS43" s="5"/>
      <c r="ABT43" s="5"/>
      <c r="ABU43" s="5"/>
      <c r="ABV43" s="5"/>
      <c r="ABW43" s="5"/>
      <c r="ABX43" s="5"/>
      <c r="ABY43" s="5"/>
      <c r="ABZ43" s="5"/>
      <c r="ACA43" s="5"/>
      <c r="ACB43" s="5"/>
      <c r="ACC43" s="5"/>
      <c r="ACD43" s="5"/>
      <c r="ACE43" s="5"/>
      <c r="ACF43" s="5"/>
      <c r="ACG43" s="5"/>
      <c r="ACH43" s="5"/>
      <c r="ACI43" s="5"/>
      <c r="ACJ43" s="5"/>
      <c r="ACK43" s="5"/>
      <c r="ACL43" s="5"/>
      <c r="ACM43" s="5"/>
      <c r="ACN43" s="5"/>
      <c r="ACO43" s="5"/>
      <c r="ACP43" s="5"/>
      <c r="ACQ43" s="5"/>
      <c r="ACR43" s="5"/>
      <c r="ACS43" s="5"/>
      <c r="ACT43" s="5"/>
      <c r="ACU43" s="5"/>
      <c r="ACV43" s="5"/>
      <c r="ACW43" s="5"/>
      <c r="ACX43" s="5"/>
      <c r="ACY43" s="5"/>
      <c r="ACZ43" s="5"/>
      <c r="ADA43" s="5"/>
      <c r="ADB43" s="5"/>
      <c r="ADC43" s="5"/>
      <c r="ADD43" s="5"/>
      <c r="ADE43" s="5"/>
      <c r="ADF43" s="5"/>
      <c r="ADG43" s="5"/>
      <c r="ADH43" s="5"/>
      <c r="ADI43" s="5"/>
      <c r="ADJ43" s="5"/>
      <c r="ADK43" s="5"/>
      <c r="ADL43" s="5"/>
      <c r="ADM43" s="5"/>
      <c r="ADN43" s="5"/>
      <c r="ADO43" s="5"/>
      <c r="ADP43" s="5"/>
      <c r="ADQ43" s="5"/>
      <c r="ADR43" s="5"/>
      <c r="ADS43" s="5"/>
      <c r="ADT43" s="5"/>
      <c r="ADU43" s="5"/>
      <c r="ADV43" s="5"/>
      <c r="ADW43" s="5"/>
      <c r="ADX43" s="5"/>
      <c r="ADY43" s="5"/>
      <c r="ADZ43" s="5"/>
      <c r="AEA43" s="5"/>
      <c r="AEB43" s="5"/>
      <c r="AEC43" s="5"/>
      <c r="AED43" s="5"/>
      <c r="AEE43" s="5"/>
      <c r="AEF43" s="5"/>
      <c r="AEG43" s="5"/>
      <c r="AEH43" s="5"/>
      <c r="AEI43" s="5"/>
      <c r="AEJ43" s="5"/>
      <c r="AEK43" s="5"/>
      <c r="AEL43" s="5"/>
      <c r="AEM43" s="5"/>
      <c r="AEN43" s="5"/>
      <c r="AEO43" s="5"/>
      <c r="AEP43" s="5"/>
      <c r="AEQ43" s="5"/>
      <c r="AER43" s="5"/>
      <c r="AES43" s="5"/>
      <c r="AET43" s="5"/>
      <c r="AEU43" s="5"/>
      <c r="AEV43" s="5"/>
      <c r="AEW43" s="5"/>
      <c r="AEX43" s="5"/>
      <c r="AEY43" s="5"/>
      <c r="AEZ43" s="5"/>
      <c r="AFA43" s="5"/>
      <c r="AFB43" s="5"/>
      <c r="AFC43" s="5"/>
      <c r="AFD43" s="5"/>
      <c r="AFE43" s="5"/>
      <c r="AFF43" s="5"/>
      <c r="AFG43" s="5"/>
      <c r="AFH43" s="5"/>
      <c r="AFI43" s="5"/>
      <c r="AFJ43" s="5"/>
      <c r="AFK43" s="5"/>
      <c r="AFL43" s="5"/>
      <c r="AFM43" s="5"/>
      <c r="AFN43" s="5"/>
      <c r="AFO43" s="5"/>
      <c r="AFP43" s="5"/>
      <c r="AFQ43" s="5"/>
      <c r="AFR43" s="5"/>
      <c r="AFS43" s="5"/>
      <c r="AFT43" s="5"/>
      <c r="AFU43" s="5"/>
      <c r="AFV43" s="5"/>
      <c r="AFW43" s="5"/>
      <c r="AFX43" s="5"/>
      <c r="AFY43" s="5"/>
      <c r="AFZ43" s="5"/>
      <c r="AGA43" s="5"/>
      <c r="AGB43" s="5"/>
      <c r="AGC43" s="5"/>
      <c r="AGD43" s="5"/>
      <c r="AGE43" s="5"/>
      <c r="AGF43" s="5"/>
      <c r="AGG43" s="5"/>
      <c r="AGH43" s="5"/>
      <c r="AGI43" s="5"/>
      <c r="AGJ43" s="5"/>
      <c r="AGK43" s="5"/>
      <c r="AGL43" s="5"/>
      <c r="AGM43" s="5"/>
      <c r="AGN43" s="5"/>
      <c r="AGO43" s="5"/>
      <c r="AGP43" s="5"/>
      <c r="AGQ43" s="5"/>
      <c r="AGR43" s="5"/>
      <c r="AGS43" s="5"/>
      <c r="AGT43" s="5"/>
      <c r="AGU43" s="5"/>
      <c r="AGV43" s="5"/>
      <c r="AGW43" s="5"/>
      <c r="AGX43" s="5"/>
      <c r="AGY43" s="5"/>
      <c r="AGZ43" s="5"/>
      <c r="AHA43" s="5"/>
      <c r="AHB43" s="5"/>
      <c r="AHC43" s="5"/>
      <c r="AHD43" s="5"/>
      <c r="AHE43" s="5"/>
      <c r="AHF43" s="5"/>
      <c r="AHG43" s="5"/>
      <c r="AHH43" s="5"/>
      <c r="AHI43" s="5"/>
      <c r="AHJ43" s="5"/>
      <c r="AHK43" s="5"/>
      <c r="AHL43" s="5"/>
      <c r="AHM43" s="5"/>
      <c r="AHN43" s="5"/>
      <c r="AHO43" s="5"/>
      <c r="AHP43" s="5"/>
      <c r="AHQ43" s="5"/>
      <c r="AHR43" s="5"/>
      <c r="AHS43" s="5"/>
      <c r="AHT43" s="5"/>
      <c r="AHU43" s="5"/>
      <c r="AHV43" s="5"/>
      <c r="AHW43" s="5"/>
      <c r="AHX43" s="5"/>
      <c r="AHY43" s="5"/>
      <c r="AHZ43" s="5"/>
      <c r="AIA43" s="5"/>
      <c r="AIB43" s="5"/>
      <c r="AIC43" s="5"/>
      <c r="AID43" s="5"/>
      <c r="AIE43" s="5"/>
      <c r="AIF43" s="5"/>
      <c r="AIG43" s="5"/>
      <c r="AIH43" s="5"/>
      <c r="AII43" s="5"/>
      <c r="AIJ43" s="5"/>
      <c r="AIK43" s="5"/>
      <c r="AIL43" s="5"/>
      <c r="AIM43" s="5"/>
      <c r="AIN43" s="5"/>
      <c r="AIO43" s="5"/>
      <c r="AIP43" s="5"/>
      <c r="AIQ43" s="5"/>
      <c r="AIR43" s="5"/>
      <c r="AIS43" s="5"/>
      <c r="AIT43" s="5"/>
      <c r="AIU43" s="5"/>
      <c r="AIV43" s="5"/>
      <c r="AIW43" s="5"/>
      <c r="AIX43" s="5"/>
      <c r="AIY43" s="5"/>
      <c r="AIZ43" s="5"/>
      <c r="AJA43" s="5"/>
      <c r="AJB43" s="5"/>
      <c r="AJC43" s="5"/>
      <c r="AJD43" s="5"/>
      <c r="AJE43" s="5"/>
      <c r="AJF43" s="5"/>
      <c r="AJG43" s="5"/>
      <c r="AJH43" s="5"/>
      <c r="AJI43" s="5"/>
      <c r="AJJ43" s="5"/>
      <c r="AJK43" s="5"/>
      <c r="AJL43" s="5"/>
      <c r="AJM43" s="5"/>
      <c r="AJN43" s="5"/>
      <c r="AJO43" s="5"/>
      <c r="AJP43" s="5"/>
      <c r="AJQ43" s="5"/>
      <c r="AJR43" s="5"/>
      <c r="AJS43" s="5"/>
      <c r="AJT43" s="5"/>
      <c r="AJU43" s="5"/>
      <c r="AJV43" s="5"/>
      <c r="AJW43" s="5"/>
      <c r="AJX43" s="5"/>
      <c r="AJY43" s="5"/>
      <c r="AJZ43" s="5"/>
      <c r="AKA43" s="5"/>
      <c r="AKB43" s="5"/>
      <c r="AKC43" s="5"/>
      <c r="AKD43" s="5"/>
      <c r="AKE43" s="5"/>
      <c r="AKF43" s="5"/>
      <c r="AKG43" s="5"/>
      <c r="AKH43" s="5"/>
      <c r="AKI43" s="5"/>
      <c r="AKJ43" s="5"/>
      <c r="AKK43" s="5"/>
      <c r="AKL43" s="5"/>
      <c r="AKM43" s="5"/>
      <c r="AKN43" s="5"/>
      <c r="AKO43" s="5"/>
      <c r="AKP43" s="5"/>
      <c r="AKQ43" s="5"/>
      <c r="AKR43" s="5"/>
      <c r="AKS43" s="5"/>
      <c r="AKT43" s="5"/>
      <c r="AKU43" s="5"/>
      <c r="AKV43" s="5"/>
      <c r="AKW43" s="5"/>
      <c r="AKX43" s="5"/>
      <c r="AKY43" s="5"/>
      <c r="AKZ43" s="5"/>
      <c r="ALA43" s="5"/>
      <c r="ALB43" s="5"/>
      <c r="ALC43" s="5"/>
      <c r="ALD43" s="5"/>
      <c r="ALE43" s="5"/>
      <c r="ALF43" s="5"/>
      <c r="ALG43" s="5"/>
      <c r="ALH43" s="5"/>
      <c r="ALI43" s="5"/>
      <c r="ALJ43" s="5"/>
      <c r="ALK43" s="5"/>
      <c r="ALL43" s="5"/>
      <c r="ALM43" s="5"/>
      <c r="ALN43" s="5"/>
      <c r="ALO43" s="5"/>
      <c r="ALP43" s="5"/>
      <c r="ALQ43" s="5"/>
      <c r="ALR43" s="5"/>
      <c r="ALS43" s="5"/>
      <c r="ALT43" s="5"/>
      <c r="ALU43" s="5"/>
      <c r="ALV43" s="5"/>
      <c r="ALW43" s="5"/>
      <c r="ALX43" s="5"/>
      <c r="ALY43" s="5"/>
      <c r="ALZ43" s="5"/>
      <c r="AMA43" s="5"/>
      <c r="AMB43" s="5"/>
      <c r="AMC43" s="5"/>
      <c r="AMD43" s="5"/>
      <c r="AME43" s="5"/>
      <c r="AMF43" s="5"/>
      <c r="AMG43" s="5"/>
      <c r="AMH43" s="5"/>
      <c r="AMI43" s="5"/>
      <c r="AMJ43" s="5"/>
    </row>
    <row r="44" spans="1:1024" s="300" customFormat="1" ht="12.75" x14ac:dyDescent="0.2">
      <c r="A44" s="5"/>
      <c r="B44" s="5"/>
      <c r="C44" s="5"/>
      <c r="D44" s="5"/>
      <c r="E44" s="5"/>
      <c r="F44" s="5"/>
      <c r="G44" s="5"/>
      <c r="H44" s="5"/>
      <c r="I44" s="5"/>
      <c r="J44" s="296"/>
      <c r="K44" s="296"/>
      <c r="L44" s="296"/>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5"/>
      <c r="NI44" s="5"/>
      <c r="NJ44" s="5"/>
      <c r="NK44" s="5"/>
      <c r="NL44" s="5"/>
      <c r="NM44" s="5"/>
      <c r="NN44" s="5"/>
      <c r="NO44" s="5"/>
      <c r="NP44" s="5"/>
      <c r="NQ44" s="5"/>
      <c r="NR44" s="5"/>
      <c r="NS44" s="5"/>
      <c r="NT44" s="5"/>
      <c r="NU44" s="5"/>
      <c r="NV44" s="5"/>
      <c r="NW44" s="5"/>
      <c r="NX44" s="5"/>
      <c r="NY44" s="5"/>
      <c r="NZ44" s="5"/>
      <c r="OA44" s="5"/>
      <c r="OB44" s="5"/>
      <c r="OC44" s="5"/>
      <c r="OD44" s="5"/>
      <c r="OE44" s="5"/>
      <c r="OF44" s="5"/>
      <c r="OG44" s="5"/>
      <c r="OH44" s="5"/>
      <c r="OI44" s="5"/>
      <c r="OJ44" s="5"/>
      <c r="OK44" s="5"/>
      <c r="OL44" s="5"/>
      <c r="OM44" s="5"/>
      <c r="ON44" s="5"/>
      <c r="OO44" s="5"/>
      <c r="OP44" s="5"/>
      <c r="OQ44" s="5"/>
      <c r="OR44" s="5"/>
      <c r="OS44" s="5"/>
      <c r="OT44" s="5"/>
      <c r="OU44" s="5"/>
      <c r="OV44" s="5"/>
      <c r="OW44" s="5"/>
      <c r="OX44" s="5"/>
      <c r="OY44" s="5"/>
      <c r="OZ44" s="5"/>
      <c r="PA44" s="5"/>
      <c r="PB44" s="5"/>
      <c r="PC44" s="5"/>
      <c r="PD44" s="5"/>
      <c r="PE44" s="5"/>
      <c r="PF44" s="5"/>
      <c r="PG44" s="5"/>
      <c r="PH44" s="5"/>
      <c r="PI44" s="5"/>
      <c r="PJ44" s="5"/>
      <c r="PK44" s="5"/>
      <c r="PL44" s="5"/>
      <c r="PM44" s="5"/>
      <c r="PN44" s="5"/>
      <c r="PO44" s="5"/>
      <c r="PP44" s="5"/>
      <c r="PQ44" s="5"/>
      <c r="PR44" s="5"/>
      <c r="PS44" s="5"/>
      <c r="PT44" s="5"/>
      <c r="PU44" s="5"/>
      <c r="PV44" s="5"/>
      <c r="PW44" s="5"/>
      <c r="PX44" s="5"/>
      <c r="PY44" s="5"/>
      <c r="PZ44" s="5"/>
      <c r="QA44" s="5"/>
      <c r="QB44" s="5"/>
      <c r="QC44" s="5"/>
      <c r="QD44" s="5"/>
      <c r="QE44" s="5"/>
      <c r="QF44" s="5"/>
      <c r="QG44" s="5"/>
      <c r="QH44" s="5"/>
      <c r="QI44" s="5"/>
      <c r="QJ44" s="5"/>
      <c r="QK44" s="5"/>
      <c r="QL44" s="5"/>
      <c r="QM44" s="5"/>
      <c r="QN44" s="5"/>
      <c r="QO44" s="5"/>
      <c r="QP44" s="5"/>
      <c r="QQ44" s="5"/>
      <c r="QR44" s="5"/>
      <c r="QS44" s="5"/>
      <c r="QT44" s="5"/>
      <c r="QU44" s="5"/>
      <c r="QV44" s="5"/>
      <c r="QW44" s="5"/>
      <c r="QX44" s="5"/>
      <c r="QY44" s="5"/>
      <c r="QZ44" s="5"/>
      <c r="RA44" s="5"/>
      <c r="RB44" s="5"/>
      <c r="RC44" s="5"/>
      <c r="RD44" s="5"/>
      <c r="RE44" s="5"/>
      <c r="RF44" s="5"/>
      <c r="RG44" s="5"/>
      <c r="RH44" s="5"/>
      <c r="RI44" s="5"/>
      <c r="RJ44" s="5"/>
      <c r="RK44" s="5"/>
      <c r="RL44" s="5"/>
      <c r="RM44" s="5"/>
      <c r="RN44" s="5"/>
      <c r="RO44" s="5"/>
      <c r="RP44" s="5"/>
      <c r="RQ44" s="5"/>
      <c r="RR44" s="5"/>
      <c r="RS44" s="5"/>
      <c r="RT44" s="5"/>
      <c r="RU44" s="5"/>
      <c r="RV44" s="5"/>
      <c r="RW44" s="5"/>
      <c r="RX44" s="5"/>
      <c r="RY44" s="5"/>
      <c r="RZ44" s="5"/>
      <c r="SA44" s="5"/>
      <c r="SB44" s="5"/>
      <c r="SC44" s="5"/>
      <c r="SD44" s="5"/>
      <c r="SE44" s="5"/>
      <c r="SF44" s="5"/>
      <c r="SG44" s="5"/>
      <c r="SH44" s="5"/>
      <c r="SI44" s="5"/>
      <c r="SJ44" s="5"/>
      <c r="SK44" s="5"/>
      <c r="SL44" s="5"/>
      <c r="SM44" s="5"/>
      <c r="SN44" s="5"/>
      <c r="SO44" s="5"/>
      <c r="SP44" s="5"/>
      <c r="SQ44" s="5"/>
      <c r="SR44" s="5"/>
      <c r="SS44" s="5"/>
      <c r="ST44" s="5"/>
      <c r="SU44" s="5"/>
      <c r="SV44" s="5"/>
      <c r="SW44" s="5"/>
      <c r="SX44" s="5"/>
      <c r="SY44" s="5"/>
      <c r="SZ44" s="5"/>
      <c r="TA44" s="5"/>
      <c r="TB44" s="5"/>
      <c r="TC44" s="5"/>
      <c r="TD44" s="5"/>
      <c r="TE44" s="5"/>
      <c r="TF44" s="5"/>
      <c r="TG44" s="5"/>
      <c r="TH44" s="5"/>
      <c r="TI44" s="5"/>
      <c r="TJ44" s="5"/>
      <c r="TK44" s="5"/>
      <c r="TL44" s="5"/>
      <c r="TM44" s="5"/>
      <c r="TN44" s="5"/>
      <c r="TO44" s="5"/>
      <c r="TP44" s="5"/>
      <c r="TQ44" s="5"/>
      <c r="TR44" s="5"/>
      <c r="TS44" s="5"/>
      <c r="TT44" s="5"/>
      <c r="TU44" s="5"/>
      <c r="TV44" s="5"/>
      <c r="TW44" s="5"/>
      <c r="TX44" s="5"/>
      <c r="TY44" s="5"/>
      <c r="TZ44" s="5"/>
      <c r="UA44" s="5"/>
      <c r="UB44" s="5"/>
      <c r="UC44" s="5"/>
      <c r="UD44" s="5"/>
      <c r="UE44" s="5"/>
      <c r="UF44" s="5"/>
      <c r="UG44" s="5"/>
      <c r="UH44" s="5"/>
      <c r="UI44" s="5"/>
      <c r="UJ44" s="5"/>
      <c r="UK44" s="5"/>
      <c r="UL44" s="5"/>
      <c r="UM44" s="5"/>
      <c r="UN44" s="5"/>
      <c r="UO44" s="5"/>
      <c r="UP44" s="5"/>
      <c r="UQ44" s="5"/>
      <c r="UR44" s="5"/>
      <c r="US44" s="5"/>
      <c r="UT44" s="5"/>
      <c r="UU44" s="5"/>
      <c r="UV44" s="5"/>
      <c r="UW44" s="5"/>
      <c r="UX44" s="5"/>
      <c r="UY44" s="5"/>
      <c r="UZ44" s="5"/>
      <c r="VA44" s="5"/>
      <c r="VB44" s="5"/>
      <c r="VC44" s="5"/>
      <c r="VD44" s="5"/>
      <c r="VE44" s="5"/>
      <c r="VF44" s="5"/>
      <c r="VG44" s="5"/>
      <c r="VH44" s="5"/>
      <c r="VI44" s="5"/>
      <c r="VJ44" s="5"/>
      <c r="VK44" s="5"/>
      <c r="VL44" s="5"/>
      <c r="VM44" s="5"/>
      <c r="VN44" s="5"/>
      <c r="VO44" s="5"/>
      <c r="VP44" s="5"/>
      <c r="VQ44" s="5"/>
      <c r="VR44" s="5"/>
      <c r="VS44" s="5"/>
      <c r="VT44" s="5"/>
      <c r="VU44" s="5"/>
      <c r="VV44" s="5"/>
      <c r="VW44" s="5"/>
      <c r="VX44" s="5"/>
      <c r="VY44" s="5"/>
      <c r="VZ44" s="5"/>
      <c r="WA44" s="5"/>
      <c r="WB44" s="5"/>
      <c r="WC44" s="5"/>
      <c r="WD44" s="5"/>
      <c r="WE44" s="5"/>
      <c r="WF44" s="5"/>
      <c r="WG44" s="5"/>
      <c r="WH44" s="5"/>
      <c r="WI44" s="5"/>
      <c r="WJ44" s="5"/>
      <c r="WK44" s="5"/>
      <c r="WL44" s="5"/>
      <c r="WM44" s="5"/>
      <c r="WN44" s="5"/>
      <c r="WO44" s="5"/>
      <c r="WP44" s="5"/>
      <c r="WQ44" s="5"/>
      <c r="WR44" s="5"/>
      <c r="WS44" s="5"/>
      <c r="WT44" s="5"/>
      <c r="WU44" s="5"/>
      <c r="WV44" s="5"/>
      <c r="WW44" s="5"/>
      <c r="WX44" s="5"/>
      <c r="WY44" s="5"/>
      <c r="WZ44" s="5"/>
      <c r="XA44" s="5"/>
      <c r="XB44" s="5"/>
      <c r="XC44" s="5"/>
      <c r="XD44" s="5"/>
      <c r="XE44" s="5"/>
      <c r="XF44" s="5"/>
      <c r="XG44" s="5"/>
      <c r="XH44" s="5"/>
      <c r="XI44" s="5"/>
      <c r="XJ44" s="5"/>
      <c r="XK44" s="5"/>
      <c r="XL44" s="5"/>
      <c r="XM44" s="5"/>
      <c r="XN44" s="5"/>
      <c r="XO44" s="5"/>
      <c r="XP44" s="5"/>
      <c r="XQ44" s="5"/>
      <c r="XR44" s="5"/>
      <c r="XS44" s="5"/>
      <c r="XT44" s="5"/>
      <c r="XU44" s="5"/>
      <c r="XV44" s="5"/>
      <c r="XW44" s="5"/>
      <c r="XX44" s="5"/>
      <c r="XY44" s="5"/>
      <c r="XZ44" s="5"/>
      <c r="YA44" s="5"/>
      <c r="YB44" s="5"/>
      <c r="YC44" s="5"/>
      <c r="YD44" s="5"/>
      <c r="YE44" s="5"/>
      <c r="YF44" s="5"/>
      <c r="YG44" s="5"/>
      <c r="YH44" s="5"/>
      <c r="YI44" s="5"/>
      <c r="YJ44" s="5"/>
      <c r="YK44" s="5"/>
      <c r="YL44" s="5"/>
      <c r="YM44" s="5"/>
      <c r="YN44" s="5"/>
      <c r="YO44" s="5"/>
      <c r="YP44" s="5"/>
      <c r="YQ44" s="5"/>
      <c r="YR44" s="5"/>
      <c r="YS44" s="5"/>
      <c r="YT44" s="5"/>
      <c r="YU44" s="5"/>
      <c r="YV44" s="5"/>
      <c r="YW44" s="5"/>
      <c r="YX44" s="5"/>
      <c r="YY44" s="5"/>
      <c r="YZ44" s="5"/>
      <c r="ZA44" s="5"/>
      <c r="ZB44" s="5"/>
      <c r="ZC44" s="5"/>
      <c r="ZD44" s="5"/>
      <c r="ZE44" s="5"/>
      <c r="ZF44" s="5"/>
      <c r="ZG44" s="5"/>
      <c r="ZH44" s="5"/>
      <c r="ZI44" s="5"/>
      <c r="ZJ44" s="5"/>
      <c r="ZK44" s="5"/>
      <c r="ZL44" s="5"/>
      <c r="ZM44" s="5"/>
      <c r="ZN44" s="5"/>
      <c r="ZO44" s="5"/>
      <c r="ZP44" s="5"/>
      <c r="ZQ44" s="5"/>
      <c r="ZR44" s="5"/>
      <c r="ZS44" s="5"/>
      <c r="ZT44" s="5"/>
      <c r="ZU44" s="5"/>
      <c r="ZV44" s="5"/>
      <c r="ZW44" s="5"/>
      <c r="ZX44" s="5"/>
      <c r="ZY44" s="5"/>
      <c r="ZZ44" s="5"/>
      <c r="AAA44" s="5"/>
      <c r="AAB44" s="5"/>
      <c r="AAC44" s="5"/>
      <c r="AAD44" s="5"/>
      <c r="AAE44" s="5"/>
      <c r="AAF44" s="5"/>
      <c r="AAG44" s="5"/>
      <c r="AAH44" s="5"/>
      <c r="AAI44" s="5"/>
      <c r="AAJ44" s="5"/>
      <c r="AAK44" s="5"/>
      <c r="AAL44" s="5"/>
      <c r="AAM44" s="5"/>
      <c r="AAN44" s="5"/>
      <c r="AAO44" s="5"/>
      <c r="AAP44" s="5"/>
      <c r="AAQ44" s="5"/>
      <c r="AAR44" s="5"/>
      <c r="AAS44" s="5"/>
      <c r="AAT44" s="5"/>
      <c r="AAU44" s="5"/>
      <c r="AAV44" s="5"/>
      <c r="AAW44" s="5"/>
      <c r="AAX44" s="5"/>
      <c r="AAY44" s="5"/>
      <c r="AAZ44" s="5"/>
      <c r="ABA44" s="5"/>
      <c r="ABB44" s="5"/>
      <c r="ABC44" s="5"/>
      <c r="ABD44" s="5"/>
      <c r="ABE44" s="5"/>
      <c r="ABF44" s="5"/>
      <c r="ABG44" s="5"/>
      <c r="ABH44" s="5"/>
      <c r="ABI44" s="5"/>
      <c r="ABJ44" s="5"/>
      <c r="ABK44" s="5"/>
      <c r="ABL44" s="5"/>
      <c r="ABM44" s="5"/>
      <c r="ABN44" s="5"/>
      <c r="ABO44" s="5"/>
      <c r="ABP44" s="5"/>
      <c r="ABQ44" s="5"/>
      <c r="ABR44" s="5"/>
      <c r="ABS44" s="5"/>
      <c r="ABT44" s="5"/>
      <c r="ABU44" s="5"/>
      <c r="ABV44" s="5"/>
      <c r="ABW44" s="5"/>
      <c r="ABX44" s="5"/>
      <c r="ABY44" s="5"/>
      <c r="ABZ44" s="5"/>
      <c r="ACA44" s="5"/>
      <c r="ACB44" s="5"/>
      <c r="ACC44" s="5"/>
      <c r="ACD44" s="5"/>
      <c r="ACE44" s="5"/>
      <c r="ACF44" s="5"/>
      <c r="ACG44" s="5"/>
      <c r="ACH44" s="5"/>
      <c r="ACI44" s="5"/>
      <c r="ACJ44" s="5"/>
      <c r="ACK44" s="5"/>
      <c r="ACL44" s="5"/>
      <c r="ACM44" s="5"/>
      <c r="ACN44" s="5"/>
      <c r="ACO44" s="5"/>
      <c r="ACP44" s="5"/>
      <c r="ACQ44" s="5"/>
      <c r="ACR44" s="5"/>
      <c r="ACS44" s="5"/>
      <c r="ACT44" s="5"/>
      <c r="ACU44" s="5"/>
      <c r="ACV44" s="5"/>
      <c r="ACW44" s="5"/>
      <c r="ACX44" s="5"/>
      <c r="ACY44" s="5"/>
      <c r="ACZ44" s="5"/>
      <c r="ADA44" s="5"/>
      <c r="ADB44" s="5"/>
      <c r="ADC44" s="5"/>
      <c r="ADD44" s="5"/>
      <c r="ADE44" s="5"/>
      <c r="ADF44" s="5"/>
      <c r="ADG44" s="5"/>
      <c r="ADH44" s="5"/>
      <c r="ADI44" s="5"/>
      <c r="ADJ44" s="5"/>
      <c r="ADK44" s="5"/>
      <c r="ADL44" s="5"/>
      <c r="ADM44" s="5"/>
      <c r="ADN44" s="5"/>
      <c r="ADO44" s="5"/>
      <c r="ADP44" s="5"/>
      <c r="ADQ44" s="5"/>
      <c r="ADR44" s="5"/>
      <c r="ADS44" s="5"/>
      <c r="ADT44" s="5"/>
      <c r="ADU44" s="5"/>
      <c r="ADV44" s="5"/>
      <c r="ADW44" s="5"/>
      <c r="ADX44" s="5"/>
      <c r="ADY44" s="5"/>
      <c r="ADZ44" s="5"/>
      <c r="AEA44" s="5"/>
      <c r="AEB44" s="5"/>
      <c r="AEC44" s="5"/>
      <c r="AED44" s="5"/>
      <c r="AEE44" s="5"/>
      <c r="AEF44" s="5"/>
      <c r="AEG44" s="5"/>
      <c r="AEH44" s="5"/>
      <c r="AEI44" s="5"/>
      <c r="AEJ44" s="5"/>
      <c r="AEK44" s="5"/>
      <c r="AEL44" s="5"/>
      <c r="AEM44" s="5"/>
      <c r="AEN44" s="5"/>
      <c r="AEO44" s="5"/>
      <c r="AEP44" s="5"/>
      <c r="AEQ44" s="5"/>
      <c r="AER44" s="5"/>
      <c r="AES44" s="5"/>
      <c r="AET44" s="5"/>
      <c r="AEU44" s="5"/>
      <c r="AEV44" s="5"/>
      <c r="AEW44" s="5"/>
      <c r="AEX44" s="5"/>
      <c r="AEY44" s="5"/>
      <c r="AEZ44" s="5"/>
      <c r="AFA44" s="5"/>
      <c r="AFB44" s="5"/>
      <c r="AFC44" s="5"/>
      <c r="AFD44" s="5"/>
      <c r="AFE44" s="5"/>
      <c r="AFF44" s="5"/>
      <c r="AFG44" s="5"/>
      <c r="AFH44" s="5"/>
      <c r="AFI44" s="5"/>
      <c r="AFJ44" s="5"/>
      <c r="AFK44" s="5"/>
      <c r="AFL44" s="5"/>
      <c r="AFM44" s="5"/>
      <c r="AFN44" s="5"/>
      <c r="AFO44" s="5"/>
      <c r="AFP44" s="5"/>
      <c r="AFQ44" s="5"/>
      <c r="AFR44" s="5"/>
      <c r="AFS44" s="5"/>
      <c r="AFT44" s="5"/>
      <c r="AFU44" s="5"/>
      <c r="AFV44" s="5"/>
      <c r="AFW44" s="5"/>
      <c r="AFX44" s="5"/>
      <c r="AFY44" s="5"/>
      <c r="AFZ44" s="5"/>
      <c r="AGA44" s="5"/>
      <c r="AGB44" s="5"/>
      <c r="AGC44" s="5"/>
      <c r="AGD44" s="5"/>
      <c r="AGE44" s="5"/>
      <c r="AGF44" s="5"/>
      <c r="AGG44" s="5"/>
      <c r="AGH44" s="5"/>
      <c r="AGI44" s="5"/>
      <c r="AGJ44" s="5"/>
      <c r="AGK44" s="5"/>
      <c r="AGL44" s="5"/>
      <c r="AGM44" s="5"/>
      <c r="AGN44" s="5"/>
      <c r="AGO44" s="5"/>
      <c r="AGP44" s="5"/>
      <c r="AGQ44" s="5"/>
      <c r="AGR44" s="5"/>
      <c r="AGS44" s="5"/>
      <c r="AGT44" s="5"/>
      <c r="AGU44" s="5"/>
      <c r="AGV44" s="5"/>
      <c r="AGW44" s="5"/>
      <c r="AGX44" s="5"/>
      <c r="AGY44" s="5"/>
      <c r="AGZ44" s="5"/>
      <c r="AHA44" s="5"/>
      <c r="AHB44" s="5"/>
      <c r="AHC44" s="5"/>
      <c r="AHD44" s="5"/>
      <c r="AHE44" s="5"/>
      <c r="AHF44" s="5"/>
      <c r="AHG44" s="5"/>
      <c r="AHH44" s="5"/>
      <c r="AHI44" s="5"/>
      <c r="AHJ44" s="5"/>
      <c r="AHK44" s="5"/>
      <c r="AHL44" s="5"/>
      <c r="AHM44" s="5"/>
      <c r="AHN44" s="5"/>
      <c r="AHO44" s="5"/>
      <c r="AHP44" s="5"/>
      <c r="AHQ44" s="5"/>
      <c r="AHR44" s="5"/>
      <c r="AHS44" s="5"/>
      <c r="AHT44" s="5"/>
      <c r="AHU44" s="5"/>
      <c r="AHV44" s="5"/>
      <c r="AHW44" s="5"/>
      <c r="AHX44" s="5"/>
      <c r="AHY44" s="5"/>
      <c r="AHZ44" s="5"/>
      <c r="AIA44" s="5"/>
      <c r="AIB44" s="5"/>
      <c r="AIC44" s="5"/>
      <c r="AID44" s="5"/>
      <c r="AIE44" s="5"/>
      <c r="AIF44" s="5"/>
      <c r="AIG44" s="5"/>
      <c r="AIH44" s="5"/>
      <c r="AII44" s="5"/>
      <c r="AIJ44" s="5"/>
      <c r="AIK44" s="5"/>
      <c r="AIL44" s="5"/>
      <c r="AIM44" s="5"/>
      <c r="AIN44" s="5"/>
      <c r="AIO44" s="5"/>
      <c r="AIP44" s="5"/>
      <c r="AIQ44" s="5"/>
      <c r="AIR44" s="5"/>
      <c r="AIS44" s="5"/>
      <c r="AIT44" s="5"/>
      <c r="AIU44" s="5"/>
      <c r="AIV44" s="5"/>
      <c r="AIW44" s="5"/>
      <c r="AIX44" s="5"/>
      <c r="AIY44" s="5"/>
      <c r="AIZ44" s="5"/>
      <c r="AJA44" s="5"/>
      <c r="AJB44" s="5"/>
      <c r="AJC44" s="5"/>
      <c r="AJD44" s="5"/>
      <c r="AJE44" s="5"/>
      <c r="AJF44" s="5"/>
      <c r="AJG44" s="5"/>
      <c r="AJH44" s="5"/>
      <c r="AJI44" s="5"/>
      <c r="AJJ44" s="5"/>
      <c r="AJK44" s="5"/>
      <c r="AJL44" s="5"/>
      <c r="AJM44" s="5"/>
      <c r="AJN44" s="5"/>
      <c r="AJO44" s="5"/>
      <c r="AJP44" s="5"/>
      <c r="AJQ44" s="5"/>
      <c r="AJR44" s="5"/>
      <c r="AJS44" s="5"/>
      <c r="AJT44" s="5"/>
      <c r="AJU44" s="5"/>
      <c r="AJV44" s="5"/>
      <c r="AJW44" s="5"/>
      <c r="AJX44" s="5"/>
      <c r="AJY44" s="5"/>
      <c r="AJZ44" s="5"/>
      <c r="AKA44" s="5"/>
      <c r="AKB44" s="5"/>
      <c r="AKC44" s="5"/>
      <c r="AKD44" s="5"/>
      <c r="AKE44" s="5"/>
      <c r="AKF44" s="5"/>
      <c r="AKG44" s="5"/>
      <c r="AKH44" s="5"/>
      <c r="AKI44" s="5"/>
      <c r="AKJ44" s="5"/>
      <c r="AKK44" s="5"/>
      <c r="AKL44" s="5"/>
      <c r="AKM44" s="5"/>
      <c r="AKN44" s="5"/>
      <c r="AKO44" s="5"/>
      <c r="AKP44" s="5"/>
      <c r="AKQ44" s="5"/>
      <c r="AKR44" s="5"/>
      <c r="AKS44" s="5"/>
      <c r="AKT44" s="5"/>
      <c r="AKU44" s="5"/>
      <c r="AKV44" s="5"/>
      <c r="AKW44" s="5"/>
      <c r="AKX44" s="5"/>
      <c r="AKY44" s="5"/>
      <c r="AKZ44" s="5"/>
      <c r="ALA44" s="5"/>
      <c r="ALB44" s="5"/>
      <c r="ALC44" s="5"/>
      <c r="ALD44" s="5"/>
      <c r="ALE44" s="5"/>
      <c r="ALF44" s="5"/>
      <c r="ALG44" s="5"/>
      <c r="ALH44" s="5"/>
      <c r="ALI44" s="5"/>
      <c r="ALJ44" s="5"/>
      <c r="ALK44" s="5"/>
      <c r="ALL44" s="5"/>
      <c r="ALM44" s="5"/>
      <c r="ALN44" s="5"/>
      <c r="ALO44" s="5"/>
      <c r="ALP44" s="5"/>
      <c r="ALQ44" s="5"/>
      <c r="ALR44" s="5"/>
      <c r="ALS44" s="5"/>
      <c r="ALT44" s="5"/>
      <c r="ALU44" s="5"/>
      <c r="ALV44" s="5"/>
      <c r="ALW44" s="5"/>
      <c r="ALX44" s="5"/>
      <c r="ALY44" s="5"/>
      <c r="ALZ44" s="5"/>
      <c r="AMA44" s="5"/>
      <c r="AMB44" s="5"/>
      <c r="AMC44" s="5"/>
      <c r="AMD44" s="5"/>
      <c r="AME44" s="5"/>
      <c r="AMF44" s="5"/>
      <c r="AMG44" s="5"/>
      <c r="AMH44" s="5"/>
      <c r="AMI44" s="5"/>
      <c r="AMJ44" s="5"/>
    </row>
    <row r="45" spans="1:1024" s="300" customFormat="1" ht="12.75" x14ac:dyDescent="0.2">
      <c r="A45" s="5"/>
      <c r="B45" s="5"/>
      <c r="C45" s="5"/>
      <c r="D45" s="5"/>
      <c r="E45" s="5"/>
      <c r="F45" s="5"/>
      <c r="G45" s="5"/>
      <c r="H45" s="5"/>
      <c r="I45" s="5"/>
      <c r="J45" s="296"/>
      <c r="K45" s="296"/>
      <c r="L45" s="296"/>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5"/>
      <c r="NI45" s="5"/>
      <c r="NJ45" s="5"/>
      <c r="NK45" s="5"/>
      <c r="NL45" s="5"/>
      <c r="NM45" s="5"/>
      <c r="NN45" s="5"/>
      <c r="NO45" s="5"/>
      <c r="NP45" s="5"/>
      <c r="NQ45" s="5"/>
      <c r="NR45" s="5"/>
      <c r="NS45" s="5"/>
      <c r="NT45" s="5"/>
      <c r="NU45" s="5"/>
      <c r="NV45" s="5"/>
      <c r="NW45" s="5"/>
      <c r="NX45" s="5"/>
      <c r="NY45" s="5"/>
      <c r="NZ45" s="5"/>
      <c r="OA45" s="5"/>
      <c r="OB45" s="5"/>
      <c r="OC45" s="5"/>
      <c r="OD45" s="5"/>
      <c r="OE45" s="5"/>
      <c r="OF45" s="5"/>
      <c r="OG45" s="5"/>
      <c r="OH45" s="5"/>
      <c r="OI45" s="5"/>
      <c r="OJ45" s="5"/>
      <c r="OK45" s="5"/>
      <c r="OL45" s="5"/>
      <c r="OM45" s="5"/>
      <c r="ON45" s="5"/>
      <c r="OO45" s="5"/>
      <c r="OP45" s="5"/>
      <c r="OQ45" s="5"/>
      <c r="OR45" s="5"/>
      <c r="OS45" s="5"/>
      <c r="OT45" s="5"/>
      <c r="OU45" s="5"/>
      <c r="OV45" s="5"/>
      <c r="OW45" s="5"/>
      <c r="OX45" s="5"/>
      <c r="OY45" s="5"/>
      <c r="OZ45" s="5"/>
      <c r="PA45" s="5"/>
      <c r="PB45" s="5"/>
      <c r="PC45" s="5"/>
      <c r="PD45" s="5"/>
      <c r="PE45" s="5"/>
      <c r="PF45" s="5"/>
      <c r="PG45" s="5"/>
      <c r="PH45" s="5"/>
      <c r="PI45" s="5"/>
      <c r="PJ45" s="5"/>
      <c r="PK45" s="5"/>
      <c r="PL45" s="5"/>
      <c r="PM45" s="5"/>
      <c r="PN45" s="5"/>
      <c r="PO45" s="5"/>
      <c r="PP45" s="5"/>
      <c r="PQ45" s="5"/>
      <c r="PR45" s="5"/>
      <c r="PS45" s="5"/>
      <c r="PT45" s="5"/>
      <c r="PU45" s="5"/>
      <c r="PV45" s="5"/>
      <c r="PW45" s="5"/>
      <c r="PX45" s="5"/>
      <c r="PY45" s="5"/>
      <c r="PZ45" s="5"/>
      <c r="QA45" s="5"/>
      <c r="QB45" s="5"/>
      <c r="QC45" s="5"/>
      <c r="QD45" s="5"/>
      <c r="QE45" s="5"/>
      <c r="QF45" s="5"/>
      <c r="QG45" s="5"/>
      <c r="QH45" s="5"/>
      <c r="QI45" s="5"/>
      <c r="QJ45" s="5"/>
      <c r="QK45" s="5"/>
      <c r="QL45" s="5"/>
      <c r="QM45" s="5"/>
      <c r="QN45" s="5"/>
      <c r="QO45" s="5"/>
      <c r="QP45" s="5"/>
      <c r="QQ45" s="5"/>
      <c r="QR45" s="5"/>
      <c r="QS45" s="5"/>
      <c r="QT45" s="5"/>
      <c r="QU45" s="5"/>
      <c r="QV45" s="5"/>
      <c r="QW45" s="5"/>
      <c r="QX45" s="5"/>
      <c r="QY45" s="5"/>
      <c r="QZ45" s="5"/>
      <c r="RA45" s="5"/>
      <c r="RB45" s="5"/>
      <c r="RC45" s="5"/>
      <c r="RD45" s="5"/>
      <c r="RE45" s="5"/>
      <c r="RF45" s="5"/>
      <c r="RG45" s="5"/>
      <c r="RH45" s="5"/>
      <c r="RI45" s="5"/>
      <c r="RJ45" s="5"/>
      <c r="RK45" s="5"/>
      <c r="RL45" s="5"/>
      <c r="RM45" s="5"/>
      <c r="RN45" s="5"/>
      <c r="RO45" s="5"/>
      <c r="RP45" s="5"/>
      <c r="RQ45" s="5"/>
      <c r="RR45" s="5"/>
      <c r="RS45" s="5"/>
      <c r="RT45" s="5"/>
      <c r="RU45" s="5"/>
      <c r="RV45" s="5"/>
      <c r="RW45" s="5"/>
      <c r="RX45" s="5"/>
      <c r="RY45" s="5"/>
      <c r="RZ45" s="5"/>
      <c r="SA45" s="5"/>
      <c r="SB45" s="5"/>
      <c r="SC45" s="5"/>
      <c r="SD45" s="5"/>
      <c r="SE45" s="5"/>
      <c r="SF45" s="5"/>
      <c r="SG45" s="5"/>
      <c r="SH45" s="5"/>
      <c r="SI45" s="5"/>
      <c r="SJ45" s="5"/>
      <c r="SK45" s="5"/>
      <c r="SL45" s="5"/>
      <c r="SM45" s="5"/>
      <c r="SN45" s="5"/>
      <c r="SO45" s="5"/>
      <c r="SP45" s="5"/>
      <c r="SQ45" s="5"/>
      <c r="SR45" s="5"/>
      <c r="SS45" s="5"/>
      <c r="ST45" s="5"/>
      <c r="SU45" s="5"/>
      <c r="SV45" s="5"/>
      <c r="SW45" s="5"/>
      <c r="SX45" s="5"/>
      <c r="SY45" s="5"/>
      <c r="SZ45" s="5"/>
      <c r="TA45" s="5"/>
      <c r="TB45" s="5"/>
      <c r="TC45" s="5"/>
      <c r="TD45" s="5"/>
      <c r="TE45" s="5"/>
      <c r="TF45" s="5"/>
      <c r="TG45" s="5"/>
      <c r="TH45" s="5"/>
      <c r="TI45" s="5"/>
      <c r="TJ45" s="5"/>
      <c r="TK45" s="5"/>
      <c r="TL45" s="5"/>
      <c r="TM45" s="5"/>
      <c r="TN45" s="5"/>
      <c r="TO45" s="5"/>
      <c r="TP45" s="5"/>
      <c r="TQ45" s="5"/>
      <c r="TR45" s="5"/>
      <c r="TS45" s="5"/>
      <c r="TT45" s="5"/>
      <c r="TU45" s="5"/>
      <c r="TV45" s="5"/>
      <c r="TW45" s="5"/>
      <c r="TX45" s="5"/>
      <c r="TY45" s="5"/>
      <c r="TZ45" s="5"/>
      <c r="UA45" s="5"/>
      <c r="UB45" s="5"/>
      <c r="UC45" s="5"/>
      <c r="UD45" s="5"/>
      <c r="UE45" s="5"/>
      <c r="UF45" s="5"/>
      <c r="UG45" s="5"/>
      <c r="UH45" s="5"/>
      <c r="UI45" s="5"/>
      <c r="UJ45" s="5"/>
      <c r="UK45" s="5"/>
      <c r="UL45" s="5"/>
      <c r="UM45" s="5"/>
      <c r="UN45" s="5"/>
      <c r="UO45" s="5"/>
      <c r="UP45" s="5"/>
      <c r="UQ45" s="5"/>
      <c r="UR45" s="5"/>
      <c r="US45" s="5"/>
      <c r="UT45" s="5"/>
      <c r="UU45" s="5"/>
      <c r="UV45" s="5"/>
      <c r="UW45" s="5"/>
      <c r="UX45" s="5"/>
      <c r="UY45" s="5"/>
      <c r="UZ45" s="5"/>
      <c r="VA45" s="5"/>
      <c r="VB45" s="5"/>
      <c r="VC45" s="5"/>
      <c r="VD45" s="5"/>
      <c r="VE45" s="5"/>
      <c r="VF45" s="5"/>
      <c r="VG45" s="5"/>
      <c r="VH45" s="5"/>
      <c r="VI45" s="5"/>
      <c r="VJ45" s="5"/>
      <c r="VK45" s="5"/>
      <c r="VL45" s="5"/>
      <c r="VM45" s="5"/>
      <c r="VN45" s="5"/>
      <c r="VO45" s="5"/>
      <c r="VP45" s="5"/>
      <c r="VQ45" s="5"/>
      <c r="VR45" s="5"/>
      <c r="VS45" s="5"/>
      <c r="VT45" s="5"/>
      <c r="VU45" s="5"/>
      <c r="VV45" s="5"/>
      <c r="VW45" s="5"/>
      <c r="VX45" s="5"/>
      <c r="VY45" s="5"/>
      <c r="VZ45" s="5"/>
      <c r="WA45" s="5"/>
      <c r="WB45" s="5"/>
      <c r="WC45" s="5"/>
      <c r="WD45" s="5"/>
      <c r="WE45" s="5"/>
      <c r="WF45" s="5"/>
      <c r="WG45" s="5"/>
      <c r="WH45" s="5"/>
      <c r="WI45" s="5"/>
      <c r="WJ45" s="5"/>
      <c r="WK45" s="5"/>
      <c r="WL45" s="5"/>
      <c r="WM45" s="5"/>
      <c r="WN45" s="5"/>
      <c r="WO45" s="5"/>
      <c r="WP45" s="5"/>
      <c r="WQ45" s="5"/>
      <c r="WR45" s="5"/>
      <c r="WS45" s="5"/>
      <c r="WT45" s="5"/>
      <c r="WU45" s="5"/>
      <c r="WV45" s="5"/>
      <c r="WW45" s="5"/>
      <c r="WX45" s="5"/>
      <c r="WY45" s="5"/>
      <c r="WZ45" s="5"/>
      <c r="XA45" s="5"/>
      <c r="XB45" s="5"/>
      <c r="XC45" s="5"/>
      <c r="XD45" s="5"/>
      <c r="XE45" s="5"/>
      <c r="XF45" s="5"/>
      <c r="XG45" s="5"/>
      <c r="XH45" s="5"/>
      <c r="XI45" s="5"/>
      <c r="XJ45" s="5"/>
      <c r="XK45" s="5"/>
      <c r="XL45" s="5"/>
      <c r="XM45" s="5"/>
      <c r="XN45" s="5"/>
      <c r="XO45" s="5"/>
      <c r="XP45" s="5"/>
      <c r="XQ45" s="5"/>
      <c r="XR45" s="5"/>
      <c r="XS45" s="5"/>
      <c r="XT45" s="5"/>
      <c r="XU45" s="5"/>
      <c r="XV45" s="5"/>
      <c r="XW45" s="5"/>
      <c r="XX45" s="5"/>
      <c r="XY45" s="5"/>
      <c r="XZ45" s="5"/>
      <c r="YA45" s="5"/>
      <c r="YB45" s="5"/>
      <c r="YC45" s="5"/>
      <c r="YD45" s="5"/>
      <c r="YE45" s="5"/>
      <c r="YF45" s="5"/>
      <c r="YG45" s="5"/>
      <c r="YH45" s="5"/>
      <c r="YI45" s="5"/>
      <c r="YJ45" s="5"/>
      <c r="YK45" s="5"/>
      <c r="YL45" s="5"/>
      <c r="YM45" s="5"/>
      <c r="YN45" s="5"/>
      <c r="YO45" s="5"/>
      <c r="YP45" s="5"/>
      <c r="YQ45" s="5"/>
      <c r="YR45" s="5"/>
      <c r="YS45" s="5"/>
      <c r="YT45" s="5"/>
      <c r="YU45" s="5"/>
      <c r="YV45" s="5"/>
      <c r="YW45" s="5"/>
      <c r="YX45" s="5"/>
      <c r="YY45" s="5"/>
      <c r="YZ45" s="5"/>
      <c r="ZA45" s="5"/>
      <c r="ZB45" s="5"/>
      <c r="ZC45" s="5"/>
      <c r="ZD45" s="5"/>
      <c r="ZE45" s="5"/>
      <c r="ZF45" s="5"/>
      <c r="ZG45" s="5"/>
      <c r="ZH45" s="5"/>
      <c r="ZI45" s="5"/>
      <c r="ZJ45" s="5"/>
      <c r="ZK45" s="5"/>
      <c r="ZL45" s="5"/>
      <c r="ZM45" s="5"/>
      <c r="ZN45" s="5"/>
      <c r="ZO45" s="5"/>
      <c r="ZP45" s="5"/>
      <c r="ZQ45" s="5"/>
      <c r="ZR45" s="5"/>
      <c r="ZS45" s="5"/>
      <c r="ZT45" s="5"/>
      <c r="ZU45" s="5"/>
      <c r="ZV45" s="5"/>
      <c r="ZW45" s="5"/>
      <c r="ZX45" s="5"/>
      <c r="ZY45" s="5"/>
      <c r="ZZ45" s="5"/>
      <c r="AAA45" s="5"/>
      <c r="AAB45" s="5"/>
      <c r="AAC45" s="5"/>
      <c r="AAD45" s="5"/>
      <c r="AAE45" s="5"/>
      <c r="AAF45" s="5"/>
      <c r="AAG45" s="5"/>
      <c r="AAH45" s="5"/>
      <c r="AAI45" s="5"/>
      <c r="AAJ45" s="5"/>
      <c r="AAK45" s="5"/>
      <c r="AAL45" s="5"/>
      <c r="AAM45" s="5"/>
      <c r="AAN45" s="5"/>
      <c r="AAO45" s="5"/>
      <c r="AAP45" s="5"/>
      <c r="AAQ45" s="5"/>
      <c r="AAR45" s="5"/>
      <c r="AAS45" s="5"/>
      <c r="AAT45" s="5"/>
      <c r="AAU45" s="5"/>
      <c r="AAV45" s="5"/>
      <c r="AAW45" s="5"/>
      <c r="AAX45" s="5"/>
      <c r="AAY45" s="5"/>
      <c r="AAZ45" s="5"/>
      <c r="ABA45" s="5"/>
      <c r="ABB45" s="5"/>
      <c r="ABC45" s="5"/>
      <c r="ABD45" s="5"/>
      <c r="ABE45" s="5"/>
      <c r="ABF45" s="5"/>
      <c r="ABG45" s="5"/>
      <c r="ABH45" s="5"/>
      <c r="ABI45" s="5"/>
      <c r="ABJ45" s="5"/>
      <c r="ABK45" s="5"/>
      <c r="ABL45" s="5"/>
      <c r="ABM45" s="5"/>
      <c r="ABN45" s="5"/>
      <c r="ABO45" s="5"/>
      <c r="ABP45" s="5"/>
      <c r="ABQ45" s="5"/>
      <c r="ABR45" s="5"/>
      <c r="ABS45" s="5"/>
      <c r="ABT45" s="5"/>
      <c r="ABU45" s="5"/>
      <c r="ABV45" s="5"/>
      <c r="ABW45" s="5"/>
      <c r="ABX45" s="5"/>
      <c r="ABY45" s="5"/>
      <c r="ABZ45" s="5"/>
      <c r="ACA45" s="5"/>
      <c r="ACB45" s="5"/>
      <c r="ACC45" s="5"/>
      <c r="ACD45" s="5"/>
      <c r="ACE45" s="5"/>
      <c r="ACF45" s="5"/>
      <c r="ACG45" s="5"/>
      <c r="ACH45" s="5"/>
      <c r="ACI45" s="5"/>
      <c r="ACJ45" s="5"/>
      <c r="ACK45" s="5"/>
      <c r="ACL45" s="5"/>
      <c r="ACM45" s="5"/>
      <c r="ACN45" s="5"/>
      <c r="ACO45" s="5"/>
      <c r="ACP45" s="5"/>
      <c r="ACQ45" s="5"/>
      <c r="ACR45" s="5"/>
      <c r="ACS45" s="5"/>
      <c r="ACT45" s="5"/>
      <c r="ACU45" s="5"/>
      <c r="ACV45" s="5"/>
      <c r="ACW45" s="5"/>
      <c r="ACX45" s="5"/>
      <c r="ACY45" s="5"/>
      <c r="ACZ45" s="5"/>
      <c r="ADA45" s="5"/>
      <c r="ADB45" s="5"/>
      <c r="ADC45" s="5"/>
      <c r="ADD45" s="5"/>
      <c r="ADE45" s="5"/>
      <c r="ADF45" s="5"/>
      <c r="ADG45" s="5"/>
      <c r="ADH45" s="5"/>
      <c r="ADI45" s="5"/>
      <c r="ADJ45" s="5"/>
      <c r="ADK45" s="5"/>
      <c r="ADL45" s="5"/>
      <c r="ADM45" s="5"/>
      <c r="ADN45" s="5"/>
      <c r="ADO45" s="5"/>
      <c r="ADP45" s="5"/>
      <c r="ADQ45" s="5"/>
      <c r="ADR45" s="5"/>
      <c r="ADS45" s="5"/>
      <c r="ADT45" s="5"/>
      <c r="ADU45" s="5"/>
      <c r="ADV45" s="5"/>
      <c r="ADW45" s="5"/>
      <c r="ADX45" s="5"/>
      <c r="ADY45" s="5"/>
      <c r="ADZ45" s="5"/>
      <c r="AEA45" s="5"/>
      <c r="AEB45" s="5"/>
      <c r="AEC45" s="5"/>
      <c r="AED45" s="5"/>
      <c r="AEE45" s="5"/>
      <c r="AEF45" s="5"/>
      <c r="AEG45" s="5"/>
      <c r="AEH45" s="5"/>
      <c r="AEI45" s="5"/>
      <c r="AEJ45" s="5"/>
      <c r="AEK45" s="5"/>
      <c r="AEL45" s="5"/>
      <c r="AEM45" s="5"/>
      <c r="AEN45" s="5"/>
      <c r="AEO45" s="5"/>
      <c r="AEP45" s="5"/>
      <c r="AEQ45" s="5"/>
      <c r="AER45" s="5"/>
      <c r="AES45" s="5"/>
      <c r="AET45" s="5"/>
      <c r="AEU45" s="5"/>
      <c r="AEV45" s="5"/>
      <c r="AEW45" s="5"/>
      <c r="AEX45" s="5"/>
      <c r="AEY45" s="5"/>
      <c r="AEZ45" s="5"/>
      <c r="AFA45" s="5"/>
      <c r="AFB45" s="5"/>
      <c r="AFC45" s="5"/>
      <c r="AFD45" s="5"/>
      <c r="AFE45" s="5"/>
      <c r="AFF45" s="5"/>
      <c r="AFG45" s="5"/>
      <c r="AFH45" s="5"/>
      <c r="AFI45" s="5"/>
      <c r="AFJ45" s="5"/>
      <c r="AFK45" s="5"/>
      <c r="AFL45" s="5"/>
      <c r="AFM45" s="5"/>
      <c r="AFN45" s="5"/>
      <c r="AFO45" s="5"/>
      <c r="AFP45" s="5"/>
      <c r="AFQ45" s="5"/>
      <c r="AFR45" s="5"/>
      <c r="AFS45" s="5"/>
      <c r="AFT45" s="5"/>
      <c r="AFU45" s="5"/>
      <c r="AFV45" s="5"/>
      <c r="AFW45" s="5"/>
      <c r="AFX45" s="5"/>
      <c r="AFY45" s="5"/>
      <c r="AFZ45" s="5"/>
      <c r="AGA45" s="5"/>
      <c r="AGB45" s="5"/>
      <c r="AGC45" s="5"/>
      <c r="AGD45" s="5"/>
      <c r="AGE45" s="5"/>
      <c r="AGF45" s="5"/>
      <c r="AGG45" s="5"/>
      <c r="AGH45" s="5"/>
      <c r="AGI45" s="5"/>
      <c r="AGJ45" s="5"/>
      <c r="AGK45" s="5"/>
      <c r="AGL45" s="5"/>
      <c r="AGM45" s="5"/>
      <c r="AGN45" s="5"/>
      <c r="AGO45" s="5"/>
      <c r="AGP45" s="5"/>
      <c r="AGQ45" s="5"/>
      <c r="AGR45" s="5"/>
      <c r="AGS45" s="5"/>
      <c r="AGT45" s="5"/>
      <c r="AGU45" s="5"/>
      <c r="AGV45" s="5"/>
      <c r="AGW45" s="5"/>
      <c r="AGX45" s="5"/>
      <c r="AGY45" s="5"/>
      <c r="AGZ45" s="5"/>
      <c r="AHA45" s="5"/>
      <c r="AHB45" s="5"/>
      <c r="AHC45" s="5"/>
      <c r="AHD45" s="5"/>
      <c r="AHE45" s="5"/>
      <c r="AHF45" s="5"/>
      <c r="AHG45" s="5"/>
      <c r="AHH45" s="5"/>
      <c r="AHI45" s="5"/>
      <c r="AHJ45" s="5"/>
      <c r="AHK45" s="5"/>
      <c r="AHL45" s="5"/>
      <c r="AHM45" s="5"/>
      <c r="AHN45" s="5"/>
      <c r="AHO45" s="5"/>
      <c r="AHP45" s="5"/>
      <c r="AHQ45" s="5"/>
      <c r="AHR45" s="5"/>
      <c r="AHS45" s="5"/>
      <c r="AHT45" s="5"/>
      <c r="AHU45" s="5"/>
      <c r="AHV45" s="5"/>
      <c r="AHW45" s="5"/>
      <c r="AHX45" s="5"/>
      <c r="AHY45" s="5"/>
      <c r="AHZ45" s="5"/>
      <c r="AIA45" s="5"/>
      <c r="AIB45" s="5"/>
      <c r="AIC45" s="5"/>
      <c r="AID45" s="5"/>
      <c r="AIE45" s="5"/>
      <c r="AIF45" s="5"/>
      <c r="AIG45" s="5"/>
      <c r="AIH45" s="5"/>
      <c r="AII45" s="5"/>
      <c r="AIJ45" s="5"/>
      <c r="AIK45" s="5"/>
      <c r="AIL45" s="5"/>
      <c r="AIM45" s="5"/>
      <c r="AIN45" s="5"/>
      <c r="AIO45" s="5"/>
      <c r="AIP45" s="5"/>
      <c r="AIQ45" s="5"/>
      <c r="AIR45" s="5"/>
      <c r="AIS45" s="5"/>
      <c r="AIT45" s="5"/>
      <c r="AIU45" s="5"/>
      <c r="AIV45" s="5"/>
      <c r="AIW45" s="5"/>
      <c r="AIX45" s="5"/>
      <c r="AIY45" s="5"/>
      <c r="AIZ45" s="5"/>
      <c r="AJA45" s="5"/>
      <c r="AJB45" s="5"/>
      <c r="AJC45" s="5"/>
      <c r="AJD45" s="5"/>
      <c r="AJE45" s="5"/>
      <c r="AJF45" s="5"/>
      <c r="AJG45" s="5"/>
      <c r="AJH45" s="5"/>
      <c r="AJI45" s="5"/>
      <c r="AJJ45" s="5"/>
      <c r="AJK45" s="5"/>
      <c r="AJL45" s="5"/>
      <c r="AJM45" s="5"/>
      <c r="AJN45" s="5"/>
      <c r="AJO45" s="5"/>
      <c r="AJP45" s="5"/>
      <c r="AJQ45" s="5"/>
      <c r="AJR45" s="5"/>
      <c r="AJS45" s="5"/>
      <c r="AJT45" s="5"/>
      <c r="AJU45" s="5"/>
      <c r="AJV45" s="5"/>
      <c r="AJW45" s="5"/>
      <c r="AJX45" s="5"/>
      <c r="AJY45" s="5"/>
      <c r="AJZ45" s="5"/>
      <c r="AKA45" s="5"/>
      <c r="AKB45" s="5"/>
      <c r="AKC45" s="5"/>
      <c r="AKD45" s="5"/>
      <c r="AKE45" s="5"/>
      <c r="AKF45" s="5"/>
      <c r="AKG45" s="5"/>
      <c r="AKH45" s="5"/>
      <c r="AKI45" s="5"/>
      <c r="AKJ45" s="5"/>
      <c r="AKK45" s="5"/>
      <c r="AKL45" s="5"/>
      <c r="AKM45" s="5"/>
      <c r="AKN45" s="5"/>
      <c r="AKO45" s="5"/>
      <c r="AKP45" s="5"/>
      <c r="AKQ45" s="5"/>
      <c r="AKR45" s="5"/>
      <c r="AKS45" s="5"/>
      <c r="AKT45" s="5"/>
      <c r="AKU45" s="5"/>
      <c r="AKV45" s="5"/>
      <c r="AKW45" s="5"/>
      <c r="AKX45" s="5"/>
      <c r="AKY45" s="5"/>
      <c r="AKZ45" s="5"/>
      <c r="ALA45" s="5"/>
      <c r="ALB45" s="5"/>
      <c r="ALC45" s="5"/>
      <c r="ALD45" s="5"/>
      <c r="ALE45" s="5"/>
      <c r="ALF45" s="5"/>
      <c r="ALG45" s="5"/>
      <c r="ALH45" s="5"/>
      <c r="ALI45" s="5"/>
      <c r="ALJ45" s="5"/>
      <c r="ALK45" s="5"/>
      <c r="ALL45" s="5"/>
      <c r="ALM45" s="5"/>
      <c r="ALN45" s="5"/>
      <c r="ALO45" s="5"/>
      <c r="ALP45" s="5"/>
      <c r="ALQ45" s="5"/>
      <c r="ALR45" s="5"/>
      <c r="ALS45" s="5"/>
      <c r="ALT45" s="5"/>
      <c r="ALU45" s="5"/>
      <c r="ALV45" s="5"/>
      <c r="ALW45" s="5"/>
      <c r="ALX45" s="5"/>
      <c r="ALY45" s="5"/>
      <c r="ALZ45" s="5"/>
      <c r="AMA45" s="5"/>
      <c r="AMB45" s="5"/>
      <c r="AMC45" s="5"/>
      <c r="AMD45" s="5"/>
      <c r="AME45" s="5"/>
      <c r="AMF45" s="5"/>
      <c r="AMG45" s="5"/>
      <c r="AMH45" s="5"/>
      <c r="AMI45" s="5"/>
      <c r="AMJ45" s="5"/>
    </row>
    <row r="46" spans="1:1024" s="300" customFormat="1" ht="12.75" x14ac:dyDescent="0.2">
      <c r="A46" s="5"/>
      <c r="B46" s="5"/>
      <c r="C46" s="5"/>
      <c r="D46" s="5"/>
      <c r="E46" s="5"/>
      <c r="F46" s="5"/>
      <c r="G46" s="5"/>
      <c r="H46" s="5"/>
      <c r="I46" s="5"/>
      <c r="J46" s="296"/>
      <c r="K46" s="296"/>
      <c r="L46" s="296"/>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5"/>
      <c r="NI46" s="5"/>
      <c r="NJ46" s="5"/>
      <c r="NK46" s="5"/>
      <c r="NL46" s="5"/>
      <c r="NM46" s="5"/>
      <c r="NN46" s="5"/>
      <c r="NO46" s="5"/>
      <c r="NP46" s="5"/>
      <c r="NQ46" s="5"/>
      <c r="NR46" s="5"/>
      <c r="NS46" s="5"/>
      <c r="NT46" s="5"/>
      <c r="NU46" s="5"/>
      <c r="NV46" s="5"/>
      <c r="NW46" s="5"/>
      <c r="NX46" s="5"/>
      <c r="NY46" s="5"/>
      <c r="NZ46" s="5"/>
      <c r="OA46" s="5"/>
      <c r="OB46" s="5"/>
      <c r="OC46" s="5"/>
      <c r="OD46" s="5"/>
      <c r="OE46" s="5"/>
      <c r="OF46" s="5"/>
      <c r="OG46" s="5"/>
      <c r="OH46" s="5"/>
      <c r="OI46" s="5"/>
      <c r="OJ46" s="5"/>
      <c r="OK46" s="5"/>
      <c r="OL46" s="5"/>
      <c r="OM46" s="5"/>
      <c r="ON46" s="5"/>
      <c r="OO46" s="5"/>
      <c r="OP46" s="5"/>
      <c r="OQ46" s="5"/>
      <c r="OR46" s="5"/>
      <c r="OS46" s="5"/>
      <c r="OT46" s="5"/>
      <c r="OU46" s="5"/>
      <c r="OV46" s="5"/>
      <c r="OW46" s="5"/>
      <c r="OX46" s="5"/>
      <c r="OY46" s="5"/>
      <c r="OZ46" s="5"/>
      <c r="PA46" s="5"/>
      <c r="PB46" s="5"/>
      <c r="PC46" s="5"/>
      <c r="PD46" s="5"/>
      <c r="PE46" s="5"/>
      <c r="PF46" s="5"/>
      <c r="PG46" s="5"/>
      <c r="PH46" s="5"/>
      <c r="PI46" s="5"/>
      <c r="PJ46" s="5"/>
      <c r="PK46" s="5"/>
      <c r="PL46" s="5"/>
      <c r="PM46" s="5"/>
      <c r="PN46" s="5"/>
      <c r="PO46" s="5"/>
      <c r="PP46" s="5"/>
      <c r="PQ46" s="5"/>
      <c r="PR46" s="5"/>
      <c r="PS46" s="5"/>
      <c r="PT46" s="5"/>
      <c r="PU46" s="5"/>
      <c r="PV46" s="5"/>
      <c r="PW46" s="5"/>
      <c r="PX46" s="5"/>
      <c r="PY46" s="5"/>
      <c r="PZ46" s="5"/>
      <c r="QA46" s="5"/>
      <c r="QB46" s="5"/>
      <c r="QC46" s="5"/>
      <c r="QD46" s="5"/>
      <c r="QE46" s="5"/>
      <c r="QF46" s="5"/>
      <c r="QG46" s="5"/>
      <c r="QH46" s="5"/>
      <c r="QI46" s="5"/>
      <c r="QJ46" s="5"/>
      <c r="QK46" s="5"/>
      <c r="QL46" s="5"/>
      <c r="QM46" s="5"/>
      <c r="QN46" s="5"/>
      <c r="QO46" s="5"/>
      <c r="QP46" s="5"/>
      <c r="QQ46" s="5"/>
      <c r="QR46" s="5"/>
      <c r="QS46" s="5"/>
      <c r="QT46" s="5"/>
      <c r="QU46" s="5"/>
      <c r="QV46" s="5"/>
      <c r="QW46" s="5"/>
      <c r="QX46" s="5"/>
      <c r="QY46" s="5"/>
      <c r="QZ46" s="5"/>
      <c r="RA46" s="5"/>
      <c r="RB46" s="5"/>
      <c r="RC46" s="5"/>
      <c r="RD46" s="5"/>
      <c r="RE46" s="5"/>
      <c r="RF46" s="5"/>
      <c r="RG46" s="5"/>
      <c r="RH46" s="5"/>
      <c r="RI46" s="5"/>
      <c r="RJ46" s="5"/>
      <c r="RK46" s="5"/>
      <c r="RL46" s="5"/>
      <c r="RM46" s="5"/>
      <c r="RN46" s="5"/>
      <c r="RO46" s="5"/>
      <c r="RP46" s="5"/>
      <c r="RQ46" s="5"/>
      <c r="RR46" s="5"/>
      <c r="RS46" s="5"/>
      <c r="RT46" s="5"/>
      <c r="RU46" s="5"/>
      <c r="RV46" s="5"/>
      <c r="RW46" s="5"/>
      <c r="RX46" s="5"/>
      <c r="RY46" s="5"/>
      <c r="RZ46" s="5"/>
      <c r="SA46" s="5"/>
      <c r="SB46" s="5"/>
      <c r="SC46" s="5"/>
      <c r="SD46" s="5"/>
      <c r="SE46" s="5"/>
      <c r="SF46" s="5"/>
      <c r="SG46" s="5"/>
      <c r="SH46" s="5"/>
      <c r="SI46" s="5"/>
      <c r="SJ46" s="5"/>
      <c r="SK46" s="5"/>
      <c r="SL46" s="5"/>
      <c r="SM46" s="5"/>
      <c r="SN46" s="5"/>
      <c r="SO46" s="5"/>
      <c r="SP46" s="5"/>
      <c r="SQ46" s="5"/>
      <c r="SR46" s="5"/>
      <c r="SS46" s="5"/>
      <c r="ST46" s="5"/>
      <c r="SU46" s="5"/>
      <c r="SV46" s="5"/>
      <c r="SW46" s="5"/>
      <c r="SX46" s="5"/>
      <c r="SY46" s="5"/>
      <c r="SZ46" s="5"/>
      <c r="TA46" s="5"/>
      <c r="TB46" s="5"/>
      <c r="TC46" s="5"/>
      <c r="TD46" s="5"/>
      <c r="TE46" s="5"/>
      <c r="TF46" s="5"/>
      <c r="TG46" s="5"/>
      <c r="TH46" s="5"/>
      <c r="TI46" s="5"/>
      <c r="TJ46" s="5"/>
      <c r="TK46" s="5"/>
      <c r="TL46" s="5"/>
      <c r="TM46" s="5"/>
      <c r="TN46" s="5"/>
      <c r="TO46" s="5"/>
      <c r="TP46" s="5"/>
      <c r="TQ46" s="5"/>
      <c r="TR46" s="5"/>
      <c r="TS46" s="5"/>
      <c r="TT46" s="5"/>
      <c r="TU46" s="5"/>
      <c r="TV46" s="5"/>
      <c r="TW46" s="5"/>
      <c r="TX46" s="5"/>
      <c r="TY46" s="5"/>
      <c r="TZ46" s="5"/>
      <c r="UA46" s="5"/>
      <c r="UB46" s="5"/>
      <c r="UC46" s="5"/>
      <c r="UD46" s="5"/>
      <c r="UE46" s="5"/>
      <c r="UF46" s="5"/>
      <c r="UG46" s="5"/>
      <c r="UH46" s="5"/>
      <c r="UI46" s="5"/>
      <c r="UJ46" s="5"/>
      <c r="UK46" s="5"/>
      <c r="UL46" s="5"/>
      <c r="UM46" s="5"/>
      <c r="UN46" s="5"/>
      <c r="UO46" s="5"/>
      <c r="UP46" s="5"/>
      <c r="UQ46" s="5"/>
      <c r="UR46" s="5"/>
      <c r="US46" s="5"/>
      <c r="UT46" s="5"/>
      <c r="UU46" s="5"/>
      <c r="UV46" s="5"/>
      <c r="UW46" s="5"/>
      <c r="UX46" s="5"/>
      <c r="UY46" s="5"/>
      <c r="UZ46" s="5"/>
      <c r="VA46" s="5"/>
      <c r="VB46" s="5"/>
      <c r="VC46" s="5"/>
      <c r="VD46" s="5"/>
      <c r="VE46" s="5"/>
      <c r="VF46" s="5"/>
      <c r="VG46" s="5"/>
      <c r="VH46" s="5"/>
      <c r="VI46" s="5"/>
      <c r="VJ46" s="5"/>
      <c r="VK46" s="5"/>
      <c r="VL46" s="5"/>
      <c r="VM46" s="5"/>
      <c r="VN46" s="5"/>
      <c r="VO46" s="5"/>
      <c r="VP46" s="5"/>
      <c r="VQ46" s="5"/>
      <c r="VR46" s="5"/>
      <c r="VS46" s="5"/>
      <c r="VT46" s="5"/>
      <c r="VU46" s="5"/>
      <c r="VV46" s="5"/>
      <c r="VW46" s="5"/>
      <c r="VX46" s="5"/>
      <c r="VY46" s="5"/>
      <c r="VZ46" s="5"/>
      <c r="WA46" s="5"/>
      <c r="WB46" s="5"/>
      <c r="WC46" s="5"/>
      <c r="WD46" s="5"/>
      <c r="WE46" s="5"/>
      <c r="WF46" s="5"/>
      <c r="WG46" s="5"/>
      <c r="WH46" s="5"/>
      <c r="WI46" s="5"/>
      <c r="WJ46" s="5"/>
      <c r="WK46" s="5"/>
      <c r="WL46" s="5"/>
      <c r="WM46" s="5"/>
      <c r="WN46" s="5"/>
      <c r="WO46" s="5"/>
      <c r="WP46" s="5"/>
      <c r="WQ46" s="5"/>
      <c r="WR46" s="5"/>
      <c r="WS46" s="5"/>
      <c r="WT46" s="5"/>
      <c r="WU46" s="5"/>
      <c r="WV46" s="5"/>
      <c r="WW46" s="5"/>
      <c r="WX46" s="5"/>
      <c r="WY46" s="5"/>
      <c r="WZ46" s="5"/>
      <c r="XA46" s="5"/>
      <c r="XB46" s="5"/>
      <c r="XC46" s="5"/>
      <c r="XD46" s="5"/>
      <c r="XE46" s="5"/>
      <c r="XF46" s="5"/>
      <c r="XG46" s="5"/>
      <c r="XH46" s="5"/>
      <c r="XI46" s="5"/>
      <c r="XJ46" s="5"/>
      <c r="XK46" s="5"/>
      <c r="XL46" s="5"/>
      <c r="XM46" s="5"/>
      <c r="XN46" s="5"/>
      <c r="XO46" s="5"/>
      <c r="XP46" s="5"/>
      <c r="XQ46" s="5"/>
      <c r="XR46" s="5"/>
      <c r="XS46" s="5"/>
      <c r="XT46" s="5"/>
      <c r="XU46" s="5"/>
      <c r="XV46" s="5"/>
      <c r="XW46" s="5"/>
      <c r="XX46" s="5"/>
      <c r="XY46" s="5"/>
      <c r="XZ46" s="5"/>
      <c r="YA46" s="5"/>
      <c r="YB46" s="5"/>
      <c r="YC46" s="5"/>
      <c r="YD46" s="5"/>
      <c r="YE46" s="5"/>
      <c r="YF46" s="5"/>
      <c r="YG46" s="5"/>
      <c r="YH46" s="5"/>
      <c r="YI46" s="5"/>
      <c r="YJ46" s="5"/>
      <c r="YK46" s="5"/>
      <c r="YL46" s="5"/>
      <c r="YM46" s="5"/>
      <c r="YN46" s="5"/>
      <c r="YO46" s="5"/>
      <c r="YP46" s="5"/>
      <c r="YQ46" s="5"/>
      <c r="YR46" s="5"/>
      <c r="YS46" s="5"/>
      <c r="YT46" s="5"/>
      <c r="YU46" s="5"/>
      <c r="YV46" s="5"/>
      <c r="YW46" s="5"/>
      <c r="YX46" s="5"/>
      <c r="YY46" s="5"/>
      <c r="YZ46" s="5"/>
      <c r="ZA46" s="5"/>
      <c r="ZB46" s="5"/>
      <c r="ZC46" s="5"/>
      <c r="ZD46" s="5"/>
      <c r="ZE46" s="5"/>
      <c r="ZF46" s="5"/>
      <c r="ZG46" s="5"/>
      <c r="ZH46" s="5"/>
      <c r="ZI46" s="5"/>
      <c r="ZJ46" s="5"/>
      <c r="ZK46" s="5"/>
      <c r="ZL46" s="5"/>
      <c r="ZM46" s="5"/>
      <c r="ZN46" s="5"/>
      <c r="ZO46" s="5"/>
      <c r="ZP46" s="5"/>
      <c r="ZQ46" s="5"/>
      <c r="ZR46" s="5"/>
      <c r="ZS46" s="5"/>
      <c r="ZT46" s="5"/>
      <c r="ZU46" s="5"/>
      <c r="ZV46" s="5"/>
      <c r="ZW46" s="5"/>
      <c r="ZX46" s="5"/>
      <c r="ZY46" s="5"/>
      <c r="ZZ46" s="5"/>
      <c r="AAA46" s="5"/>
      <c r="AAB46" s="5"/>
      <c r="AAC46" s="5"/>
      <c r="AAD46" s="5"/>
      <c r="AAE46" s="5"/>
      <c r="AAF46" s="5"/>
      <c r="AAG46" s="5"/>
      <c r="AAH46" s="5"/>
      <c r="AAI46" s="5"/>
      <c r="AAJ46" s="5"/>
      <c r="AAK46" s="5"/>
      <c r="AAL46" s="5"/>
      <c r="AAM46" s="5"/>
      <c r="AAN46" s="5"/>
      <c r="AAO46" s="5"/>
      <c r="AAP46" s="5"/>
      <c r="AAQ46" s="5"/>
      <c r="AAR46" s="5"/>
      <c r="AAS46" s="5"/>
      <c r="AAT46" s="5"/>
      <c r="AAU46" s="5"/>
      <c r="AAV46" s="5"/>
      <c r="AAW46" s="5"/>
      <c r="AAX46" s="5"/>
      <c r="AAY46" s="5"/>
      <c r="AAZ46" s="5"/>
      <c r="ABA46" s="5"/>
      <c r="ABB46" s="5"/>
      <c r="ABC46" s="5"/>
      <c r="ABD46" s="5"/>
      <c r="ABE46" s="5"/>
      <c r="ABF46" s="5"/>
      <c r="ABG46" s="5"/>
      <c r="ABH46" s="5"/>
      <c r="ABI46" s="5"/>
      <c r="ABJ46" s="5"/>
      <c r="ABK46" s="5"/>
      <c r="ABL46" s="5"/>
      <c r="ABM46" s="5"/>
      <c r="ABN46" s="5"/>
      <c r="ABO46" s="5"/>
      <c r="ABP46" s="5"/>
      <c r="ABQ46" s="5"/>
      <c r="ABR46" s="5"/>
      <c r="ABS46" s="5"/>
      <c r="ABT46" s="5"/>
      <c r="ABU46" s="5"/>
      <c r="ABV46" s="5"/>
      <c r="ABW46" s="5"/>
      <c r="ABX46" s="5"/>
      <c r="ABY46" s="5"/>
      <c r="ABZ46" s="5"/>
      <c r="ACA46" s="5"/>
      <c r="ACB46" s="5"/>
      <c r="ACC46" s="5"/>
      <c r="ACD46" s="5"/>
      <c r="ACE46" s="5"/>
      <c r="ACF46" s="5"/>
      <c r="ACG46" s="5"/>
      <c r="ACH46" s="5"/>
      <c r="ACI46" s="5"/>
      <c r="ACJ46" s="5"/>
      <c r="ACK46" s="5"/>
      <c r="ACL46" s="5"/>
      <c r="ACM46" s="5"/>
      <c r="ACN46" s="5"/>
      <c r="ACO46" s="5"/>
      <c r="ACP46" s="5"/>
      <c r="ACQ46" s="5"/>
      <c r="ACR46" s="5"/>
      <c r="ACS46" s="5"/>
      <c r="ACT46" s="5"/>
      <c r="ACU46" s="5"/>
      <c r="ACV46" s="5"/>
      <c r="ACW46" s="5"/>
      <c r="ACX46" s="5"/>
      <c r="ACY46" s="5"/>
      <c r="ACZ46" s="5"/>
      <c r="ADA46" s="5"/>
      <c r="ADB46" s="5"/>
      <c r="ADC46" s="5"/>
      <c r="ADD46" s="5"/>
      <c r="ADE46" s="5"/>
      <c r="ADF46" s="5"/>
      <c r="ADG46" s="5"/>
      <c r="ADH46" s="5"/>
      <c r="ADI46" s="5"/>
      <c r="ADJ46" s="5"/>
      <c r="ADK46" s="5"/>
      <c r="ADL46" s="5"/>
      <c r="ADM46" s="5"/>
      <c r="ADN46" s="5"/>
      <c r="ADO46" s="5"/>
      <c r="ADP46" s="5"/>
      <c r="ADQ46" s="5"/>
      <c r="ADR46" s="5"/>
      <c r="ADS46" s="5"/>
      <c r="ADT46" s="5"/>
      <c r="ADU46" s="5"/>
      <c r="ADV46" s="5"/>
      <c r="ADW46" s="5"/>
      <c r="ADX46" s="5"/>
      <c r="ADY46" s="5"/>
      <c r="ADZ46" s="5"/>
      <c r="AEA46" s="5"/>
      <c r="AEB46" s="5"/>
      <c r="AEC46" s="5"/>
      <c r="AED46" s="5"/>
      <c r="AEE46" s="5"/>
      <c r="AEF46" s="5"/>
      <c r="AEG46" s="5"/>
      <c r="AEH46" s="5"/>
      <c r="AEI46" s="5"/>
      <c r="AEJ46" s="5"/>
      <c r="AEK46" s="5"/>
      <c r="AEL46" s="5"/>
      <c r="AEM46" s="5"/>
      <c r="AEN46" s="5"/>
      <c r="AEO46" s="5"/>
      <c r="AEP46" s="5"/>
      <c r="AEQ46" s="5"/>
      <c r="AER46" s="5"/>
      <c r="AES46" s="5"/>
      <c r="AET46" s="5"/>
      <c r="AEU46" s="5"/>
      <c r="AEV46" s="5"/>
      <c r="AEW46" s="5"/>
      <c r="AEX46" s="5"/>
      <c r="AEY46" s="5"/>
      <c r="AEZ46" s="5"/>
      <c r="AFA46" s="5"/>
      <c r="AFB46" s="5"/>
      <c r="AFC46" s="5"/>
      <c r="AFD46" s="5"/>
      <c r="AFE46" s="5"/>
      <c r="AFF46" s="5"/>
      <c r="AFG46" s="5"/>
      <c r="AFH46" s="5"/>
      <c r="AFI46" s="5"/>
      <c r="AFJ46" s="5"/>
      <c r="AFK46" s="5"/>
      <c r="AFL46" s="5"/>
      <c r="AFM46" s="5"/>
      <c r="AFN46" s="5"/>
      <c r="AFO46" s="5"/>
      <c r="AFP46" s="5"/>
      <c r="AFQ46" s="5"/>
      <c r="AFR46" s="5"/>
      <c r="AFS46" s="5"/>
      <c r="AFT46" s="5"/>
      <c r="AFU46" s="5"/>
      <c r="AFV46" s="5"/>
      <c r="AFW46" s="5"/>
      <c r="AFX46" s="5"/>
      <c r="AFY46" s="5"/>
      <c r="AFZ46" s="5"/>
      <c r="AGA46" s="5"/>
      <c r="AGB46" s="5"/>
      <c r="AGC46" s="5"/>
      <c r="AGD46" s="5"/>
      <c r="AGE46" s="5"/>
      <c r="AGF46" s="5"/>
      <c r="AGG46" s="5"/>
      <c r="AGH46" s="5"/>
      <c r="AGI46" s="5"/>
      <c r="AGJ46" s="5"/>
      <c r="AGK46" s="5"/>
      <c r="AGL46" s="5"/>
      <c r="AGM46" s="5"/>
      <c r="AGN46" s="5"/>
      <c r="AGO46" s="5"/>
      <c r="AGP46" s="5"/>
      <c r="AGQ46" s="5"/>
      <c r="AGR46" s="5"/>
      <c r="AGS46" s="5"/>
      <c r="AGT46" s="5"/>
      <c r="AGU46" s="5"/>
      <c r="AGV46" s="5"/>
      <c r="AGW46" s="5"/>
      <c r="AGX46" s="5"/>
      <c r="AGY46" s="5"/>
      <c r="AGZ46" s="5"/>
      <c r="AHA46" s="5"/>
      <c r="AHB46" s="5"/>
      <c r="AHC46" s="5"/>
      <c r="AHD46" s="5"/>
      <c r="AHE46" s="5"/>
      <c r="AHF46" s="5"/>
      <c r="AHG46" s="5"/>
      <c r="AHH46" s="5"/>
      <c r="AHI46" s="5"/>
      <c r="AHJ46" s="5"/>
      <c r="AHK46" s="5"/>
      <c r="AHL46" s="5"/>
      <c r="AHM46" s="5"/>
      <c r="AHN46" s="5"/>
      <c r="AHO46" s="5"/>
      <c r="AHP46" s="5"/>
      <c r="AHQ46" s="5"/>
      <c r="AHR46" s="5"/>
      <c r="AHS46" s="5"/>
      <c r="AHT46" s="5"/>
      <c r="AHU46" s="5"/>
      <c r="AHV46" s="5"/>
      <c r="AHW46" s="5"/>
      <c r="AHX46" s="5"/>
      <c r="AHY46" s="5"/>
      <c r="AHZ46" s="5"/>
      <c r="AIA46" s="5"/>
      <c r="AIB46" s="5"/>
      <c r="AIC46" s="5"/>
      <c r="AID46" s="5"/>
      <c r="AIE46" s="5"/>
      <c r="AIF46" s="5"/>
      <c r="AIG46" s="5"/>
      <c r="AIH46" s="5"/>
      <c r="AII46" s="5"/>
      <c r="AIJ46" s="5"/>
      <c r="AIK46" s="5"/>
      <c r="AIL46" s="5"/>
      <c r="AIM46" s="5"/>
      <c r="AIN46" s="5"/>
      <c r="AIO46" s="5"/>
      <c r="AIP46" s="5"/>
      <c r="AIQ46" s="5"/>
      <c r="AIR46" s="5"/>
      <c r="AIS46" s="5"/>
      <c r="AIT46" s="5"/>
      <c r="AIU46" s="5"/>
      <c r="AIV46" s="5"/>
      <c r="AIW46" s="5"/>
      <c r="AIX46" s="5"/>
      <c r="AIY46" s="5"/>
      <c r="AIZ46" s="5"/>
      <c r="AJA46" s="5"/>
      <c r="AJB46" s="5"/>
      <c r="AJC46" s="5"/>
      <c r="AJD46" s="5"/>
      <c r="AJE46" s="5"/>
      <c r="AJF46" s="5"/>
      <c r="AJG46" s="5"/>
      <c r="AJH46" s="5"/>
      <c r="AJI46" s="5"/>
      <c r="AJJ46" s="5"/>
      <c r="AJK46" s="5"/>
      <c r="AJL46" s="5"/>
      <c r="AJM46" s="5"/>
      <c r="AJN46" s="5"/>
      <c r="AJO46" s="5"/>
      <c r="AJP46" s="5"/>
      <c r="AJQ46" s="5"/>
      <c r="AJR46" s="5"/>
      <c r="AJS46" s="5"/>
      <c r="AJT46" s="5"/>
      <c r="AJU46" s="5"/>
      <c r="AJV46" s="5"/>
      <c r="AJW46" s="5"/>
      <c r="AJX46" s="5"/>
      <c r="AJY46" s="5"/>
      <c r="AJZ46" s="5"/>
      <c r="AKA46" s="5"/>
      <c r="AKB46" s="5"/>
      <c r="AKC46" s="5"/>
      <c r="AKD46" s="5"/>
      <c r="AKE46" s="5"/>
      <c r="AKF46" s="5"/>
      <c r="AKG46" s="5"/>
      <c r="AKH46" s="5"/>
      <c r="AKI46" s="5"/>
      <c r="AKJ46" s="5"/>
      <c r="AKK46" s="5"/>
      <c r="AKL46" s="5"/>
      <c r="AKM46" s="5"/>
      <c r="AKN46" s="5"/>
      <c r="AKO46" s="5"/>
      <c r="AKP46" s="5"/>
      <c r="AKQ46" s="5"/>
      <c r="AKR46" s="5"/>
      <c r="AKS46" s="5"/>
      <c r="AKT46" s="5"/>
      <c r="AKU46" s="5"/>
      <c r="AKV46" s="5"/>
      <c r="AKW46" s="5"/>
      <c r="AKX46" s="5"/>
      <c r="AKY46" s="5"/>
      <c r="AKZ46" s="5"/>
      <c r="ALA46" s="5"/>
      <c r="ALB46" s="5"/>
      <c r="ALC46" s="5"/>
      <c r="ALD46" s="5"/>
      <c r="ALE46" s="5"/>
      <c r="ALF46" s="5"/>
      <c r="ALG46" s="5"/>
      <c r="ALH46" s="5"/>
      <c r="ALI46" s="5"/>
      <c r="ALJ46" s="5"/>
      <c r="ALK46" s="5"/>
      <c r="ALL46" s="5"/>
      <c r="ALM46" s="5"/>
      <c r="ALN46" s="5"/>
      <c r="ALO46" s="5"/>
      <c r="ALP46" s="5"/>
      <c r="ALQ46" s="5"/>
      <c r="ALR46" s="5"/>
      <c r="ALS46" s="5"/>
      <c r="ALT46" s="5"/>
      <c r="ALU46" s="5"/>
      <c r="ALV46" s="5"/>
      <c r="ALW46" s="5"/>
      <c r="ALX46" s="5"/>
      <c r="ALY46" s="5"/>
      <c r="ALZ46" s="5"/>
      <c r="AMA46" s="5"/>
      <c r="AMB46" s="5"/>
      <c r="AMC46" s="5"/>
      <c r="AMD46" s="5"/>
      <c r="AME46" s="5"/>
      <c r="AMF46" s="5"/>
      <c r="AMG46" s="5"/>
      <c r="AMH46" s="5"/>
      <c r="AMI46" s="5"/>
      <c r="AMJ46" s="5"/>
    </row>
    <row r="47" spans="1:1024" s="300" customFormat="1" ht="12.75" x14ac:dyDescent="0.2">
      <c r="A47" s="5"/>
      <c r="B47" s="5"/>
      <c r="C47" s="5"/>
      <c r="D47" s="5"/>
      <c r="E47" s="5"/>
      <c r="F47" s="5"/>
      <c r="G47" s="5"/>
      <c r="H47" s="5"/>
      <c r="I47" s="5"/>
      <c r="J47" s="304"/>
      <c r="K47" s="296"/>
      <c r="L47" s="296"/>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5"/>
      <c r="NI47" s="5"/>
      <c r="NJ47" s="5"/>
      <c r="NK47" s="5"/>
      <c r="NL47" s="5"/>
      <c r="NM47" s="5"/>
      <c r="NN47" s="5"/>
      <c r="NO47" s="5"/>
      <c r="NP47" s="5"/>
      <c r="NQ47" s="5"/>
      <c r="NR47" s="5"/>
      <c r="NS47" s="5"/>
      <c r="NT47" s="5"/>
      <c r="NU47" s="5"/>
      <c r="NV47" s="5"/>
      <c r="NW47" s="5"/>
      <c r="NX47" s="5"/>
      <c r="NY47" s="5"/>
      <c r="NZ47" s="5"/>
      <c r="OA47" s="5"/>
      <c r="OB47" s="5"/>
      <c r="OC47" s="5"/>
      <c r="OD47" s="5"/>
      <c r="OE47" s="5"/>
      <c r="OF47" s="5"/>
      <c r="OG47" s="5"/>
      <c r="OH47" s="5"/>
      <c r="OI47" s="5"/>
      <c r="OJ47" s="5"/>
      <c r="OK47" s="5"/>
      <c r="OL47" s="5"/>
      <c r="OM47" s="5"/>
      <c r="ON47" s="5"/>
      <c r="OO47" s="5"/>
      <c r="OP47" s="5"/>
      <c r="OQ47" s="5"/>
      <c r="OR47" s="5"/>
      <c r="OS47" s="5"/>
      <c r="OT47" s="5"/>
      <c r="OU47" s="5"/>
      <c r="OV47" s="5"/>
      <c r="OW47" s="5"/>
      <c r="OX47" s="5"/>
      <c r="OY47" s="5"/>
      <c r="OZ47" s="5"/>
      <c r="PA47" s="5"/>
      <c r="PB47" s="5"/>
      <c r="PC47" s="5"/>
      <c r="PD47" s="5"/>
      <c r="PE47" s="5"/>
      <c r="PF47" s="5"/>
      <c r="PG47" s="5"/>
      <c r="PH47" s="5"/>
      <c r="PI47" s="5"/>
      <c r="PJ47" s="5"/>
      <c r="PK47" s="5"/>
      <c r="PL47" s="5"/>
      <c r="PM47" s="5"/>
      <c r="PN47" s="5"/>
      <c r="PO47" s="5"/>
      <c r="PP47" s="5"/>
      <c r="PQ47" s="5"/>
      <c r="PR47" s="5"/>
      <c r="PS47" s="5"/>
      <c r="PT47" s="5"/>
      <c r="PU47" s="5"/>
      <c r="PV47" s="5"/>
      <c r="PW47" s="5"/>
      <c r="PX47" s="5"/>
      <c r="PY47" s="5"/>
      <c r="PZ47" s="5"/>
      <c r="QA47" s="5"/>
      <c r="QB47" s="5"/>
      <c r="QC47" s="5"/>
      <c r="QD47" s="5"/>
      <c r="QE47" s="5"/>
      <c r="QF47" s="5"/>
      <c r="QG47" s="5"/>
      <c r="QH47" s="5"/>
      <c r="QI47" s="5"/>
      <c r="QJ47" s="5"/>
      <c r="QK47" s="5"/>
      <c r="QL47" s="5"/>
      <c r="QM47" s="5"/>
      <c r="QN47" s="5"/>
      <c r="QO47" s="5"/>
      <c r="QP47" s="5"/>
      <c r="QQ47" s="5"/>
      <c r="QR47" s="5"/>
      <c r="QS47" s="5"/>
      <c r="QT47" s="5"/>
      <c r="QU47" s="5"/>
      <c r="QV47" s="5"/>
      <c r="QW47" s="5"/>
      <c r="QX47" s="5"/>
      <c r="QY47" s="5"/>
      <c r="QZ47" s="5"/>
      <c r="RA47" s="5"/>
      <c r="RB47" s="5"/>
      <c r="RC47" s="5"/>
      <c r="RD47" s="5"/>
      <c r="RE47" s="5"/>
      <c r="RF47" s="5"/>
      <c r="RG47" s="5"/>
      <c r="RH47" s="5"/>
      <c r="RI47" s="5"/>
      <c r="RJ47" s="5"/>
      <c r="RK47" s="5"/>
      <c r="RL47" s="5"/>
      <c r="RM47" s="5"/>
      <c r="RN47" s="5"/>
      <c r="RO47" s="5"/>
      <c r="RP47" s="5"/>
      <c r="RQ47" s="5"/>
      <c r="RR47" s="5"/>
      <c r="RS47" s="5"/>
      <c r="RT47" s="5"/>
      <c r="RU47" s="5"/>
      <c r="RV47" s="5"/>
      <c r="RW47" s="5"/>
      <c r="RX47" s="5"/>
      <c r="RY47" s="5"/>
      <c r="RZ47" s="5"/>
      <c r="SA47" s="5"/>
      <c r="SB47" s="5"/>
      <c r="SC47" s="5"/>
      <c r="SD47" s="5"/>
      <c r="SE47" s="5"/>
      <c r="SF47" s="5"/>
      <c r="SG47" s="5"/>
      <c r="SH47" s="5"/>
      <c r="SI47" s="5"/>
      <c r="SJ47" s="5"/>
      <c r="SK47" s="5"/>
      <c r="SL47" s="5"/>
      <c r="SM47" s="5"/>
      <c r="SN47" s="5"/>
      <c r="SO47" s="5"/>
      <c r="SP47" s="5"/>
      <c r="SQ47" s="5"/>
      <c r="SR47" s="5"/>
      <c r="SS47" s="5"/>
      <c r="ST47" s="5"/>
      <c r="SU47" s="5"/>
      <c r="SV47" s="5"/>
      <c r="SW47" s="5"/>
      <c r="SX47" s="5"/>
      <c r="SY47" s="5"/>
      <c r="SZ47" s="5"/>
      <c r="TA47" s="5"/>
      <c r="TB47" s="5"/>
      <c r="TC47" s="5"/>
      <c r="TD47" s="5"/>
      <c r="TE47" s="5"/>
      <c r="TF47" s="5"/>
      <c r="TG47" s="5"/>
      <c r="TH47" s="5"/>
      <c r="TI47" s="5"/>
      <c r="TJ47" s="5"/>
      <c r="TK47" s="5"/>
      <c r="TL47" s="5"/>
      <c r="TM47" s="5"/>
      <c r="TN47" s="5"/>
      <c r="TO47" s="5"/>
      <c r="TP47" s="5"/>
      <c r="TQ47" s="5"/>
      <c r="TR47" s="5"/>
      <c r="TS47" s="5"/>
      <c r="TT47" s="5"/>
      <c r="TU47" s="5"/>
      <c r="TV47" s="5"/>
      <c r="TW47" s="5"/>
      <c r="TX47" s="5"/>
      <c r="TY47" s="5"/>
      <c r="TZ47" s="5"/>
      <c r="UA47" s="5"/>
      <c r="UB47" s="5"/>
      <c r="UC47" s="5"/>
      <c r="UD47" s="5"/>
      <c r="UE47" s="5"/>
      <c r="UF47" s="5"/>
      <c r="UG47" s="5"/>
      <c r="UH47" s="5"/>
      <c r="UI47" s="5"/>
      <c r="UJ47" s="5"/>
      <c r="UK47" s="5"/>
      <c r="UL47" s="5"/>
      <c r="UM47" s="5"/>
      <c r="UN47" s="5"/>
      <c r="UO47" s="5"/>
      <c r="UP47" s="5"/>
      <c r="UQ47" s="5"/>
      <c r="UR47" s="5"/>
      <c r="US47" s="5"/>
      <c r="UT47" s="5"/>
      <c r="UU47" s="5"/>
      <c r="UV47" s="5"/>
      <c r="UW47" s="5"/>
      <c r="UX47" s="5"/>
      <c r="UY47" s="5"/>
      <c r="UZ47" s="5"/>
      <c r="VA47" s="5"/>
      <c r="VB47" s="5"/>
      <c r="VC47" s="5"/>
      <c r="VD47" s="5"/>
      <c r="VE47" s="5"/>
      <c r="VF47" s="5"/>
      <c r="VG47" s="5"/>
      <c r="VH47" s="5"/>
      <c r="VI47" s="5"/>
      <c r="VJ47" s="5"/>
      <c r="VK47" s="5"/>
      <c r="VL47" s="5"/>
      <c r="VM47" s="5"/>
      <c r="VN47" s="5"/>
      <c r="VO47" s="5"/>
      <c r="VP47" s="5"/>
      <c r="VQ47" s="5"/>
      <c r="VR47" s="5"/>
      <c r="VS47" s="5"/>
      <c r="VT47" s="5"/>
      <c r="VU47" s="5"/>
      <c r="VV47" s="5"/>
      <c r="VW47" s="5"/>
      <c r="VX47" s="5"/>
      <c r="VY47" s="5"/>
      <c r="VZ47" s="5"/>
      <c r="WA47" s="5"/>
      <c r="WB47" s="5"/>
      <c r="WC47" s="5"/>
      <c r="WD47" s="5"/>
      <c r="WE47" s="5"/>
      <c r="WF47" s="5"/>
      <c r="WG47" s="5"/>
      <c r="WH47" s="5"/>
      <c r="WI47" s="5"/>
      <c r="WJ47" s="5"/>
      <c r="WK47" s="5"/>
      <c r="WL47" s="5"/>
      <c r="WM47" s="5"/>
      <c r="WN47" s="5"/>
      <c r="WO47" s="5"/>
      <c r="WP47" s="5"/>
      <c r="WQ47" s="5"/>
      <c r="WR47" s="5"/>
      <c r="WS47" s="5"/>
      <c r="WT47" s="5"/>
      <c r="WU47" s="5"/>
      <c r="WV47" s="5"/>
      <c r="WW47" s="5"/>
      <c r="WX47" s="5"/>
      <c r="WY47" s="5"/>
      <c r="WZ47" s="5"/>
      <c r="XA47" s="5"/>
      <c r="XB47" s="5"/>
      <c r="XC47" s="5"/>
      <c r="XD47" s="5"/>
      <c r="XE47" s="5"/>
      <c r="XF47" s="5"/>
      <c r="XG47" s="5"/>
      <c r="XH47" s="5"/>
      <c r="XI47" s="5"/>
      <c r="XJ47" s="5"/>
      <c r="XK47" s="5"/>
      <c r="XL47" s="5"/>
      <c r="XM47" s="5"/>
      <c r="XN47" s="5"/>
      <c r="XO47" s="5"/>
      <c r="XP47" s="5"/>
      <c r="XQ47" s="5"/>
      <c r="XR47" s="5"/>
      <c r="XS47" s="5"/>
      <c r="XT47" s="5"/>
      <c r="XU47" s="5"/>
      <c r="XV47" s="5"/>
      <c r="XW47" s="5"/>
      <c r="XX47" s="5"/>
      <c r="XY47" s="5"/>
      <c r="XZ47" s="5"/>
      <c r="YA47" s="5"/>
      <c r="YB47" s="5"/>
      <c r="YC47" s="5"/>
      <c r="YD47" s="5"/>
      <c r="YE47" s="5"/>
      <c r="YF47" s="5"/>
      <c r="YG47" s="5"/>
      <c r="YH47" s="5"/>
      <c r="YI47" s="5"/>
      <c r="YJ47" s="5"/>
      <c r="YK47" s="5"/>
      <c r="YL47" s="5"/>
      <c r="YM47" s="5"/>
      <c r="YN47" s="5"/>
      <c r="YO47" s="5"/>
      <c r="YP47" s="5"/>
      <c r="YQ47" s="5"/>
      <c r="YR47" s="5"/>
      <c r="YS47" s="5"/>
      <c r="YT47" s="5"/>
      <c r="YU47" s="5"/>
      <c r="YV47" s="5"/>
      <c r="YW47" s="5"/>
      <c r="YX47" s="5"/>
      <c r="YY47" s="5"/>
      <c r="YZ47" s="5"/>
      <c r="ZA47" s="5"/>
      <c r="ZB47" s="5"/>
      <c r="ZC47" s="5"/>
      <c r="ZD47" s="5"/>
      <c r="ZE47" s="5"/>
      <c r="ZF47" s="5"/>
      <c r="ZG47" s="5"/>
      <c r="ZH47" s="5"/>
      <c r="ZI47" s="5"/>
      <c r="ZJ47" s="5"/>
      <c r="ZK47" s="5"/>
      <c r="ZL47" s="5"/>
      <c r="ZM47" s="5"/>
      <c r="ZN47" s="5"/>
      <c r="ZO47" s="5"/>
      <c r="ZP47" s="5"/>
      <c r="ZQ47" s="5"/>
      <c r="ZR47" s="5"/>
      <c r="ZS47" s="5"/>
      <c r="ZT47" s="5"/>
      <c r="ZU47" s="5"/>
      <c r="ZV47" s="5"/>
      <c r="ZW47" s="5"/>
      <c r="ZX47" s="5"/>
      <c r="ZY47" s="5"/>
      <c r="ZZ47" s="5"/>
      <c r="AAA47" s="5"/>
      <c r="AAB47" s="5"/>
      <c r="AAC47" s="5"/>
      <c r="AAD47" s="5"/>
      <c r="AAE47" s="5"/>
      <c r="AAF47" s="5"/>
      <c r="AAG47" s="5"/>
      <c r="AAH47" s="5"/>
      <c r="AAI47" s="5"/>
      <c r="AAJ47" s="5"/>
      <c r="AAK47" s="5"/>
      <c r="AAL47" s="5"/>
      <c r="AAM47" s="5"/>
      <c r="AAN47" s="5"/>
      <c r="AAO47" s="5"/>
      <c r="AAP47" s="5"/>
      <c r="AAQ47" s="5"/>
      <c r="AAR47" s="5"/>
      <c r="AAS47" s="5"/>
      <c r="AAT47" s="5"/>
      <c r="AAU47" s="5"/>
      <c r="AAV47" s="5"/>
      <c r="AAW47" s="5"/>
      <c r="AAX47" s="5"/>
      <c r="AAY47" s="5"/>
      <c r="AAZ47" s="5"/>
      <c r="ABA47" s="5"/>
      <c r="ABB47" s="5"/>
      <c r="ABC47" s="5"/>
      <c r="ABD47" s="5"/>
      <c r="ABE47" s="5"/>
      <c r="ABF47" s="5"/>
      <c r="ABG47" s="5"/>
      <c r="ABH47" s="5"/>
      <c r="ABI47" s="5"/>
      <c r="ABJ47" s="5"/>
      <c r="ABK47" s="5"/>
      <c r="ABL47" s="5"/>
      <c r="ABM47" s="5"/>
      <c r="ABN47" s="5"/>
      <c r="ABO47" s="5"/>
      <c r="ABP47" s="5"/>
      <c r="ABQ47" s="5"/>
      <c r="ABR47" s="5"/>
      <c r="ABS47" s="5"/>
      <c r="ABT47" s="5"/>
      <c r="ABU47" s="5"/>
      <c r="ABV47" s="5"/>
      <c r="ABW47" s="5"/>
      <c r="ABX47" s="5"/>
      <c r="ABY47" s="5"/>
      <c r="ABZ47" s="5"/>
      <c r="ACA47" s="5"/>
      <c r="ACB47" s="5"/>
      <c r="ACC47" s="5"/>
      <c r="ACD47" s="5"/>
      <c r="ACE47" s="5"/>
      <c r="ACF47" s="5"/>
      <c r="ACG47" s="5"/>
      <c r="ACH47" s="5"/>
      <c r="ACI47" s="5"/>
      <c r="ACJ47" s="5"/>
      <c r="ACK47" s="5"/>
      <c r="ACL47" s="5"/>
      <c r="ACM47" s="5"/>
      <c r="ACN47" s="5"/>
      <c r="ACO47" s="5"/>
      <c r="ACP47" s="5"/>
      <c r="ACQ47" s="5"/>
      <c r="ACR47" s="5"/>
      <c r="ACS47" s="5"/>
      <c r="ACT47" s="5"/>
      <c r="ACU47" s="5"/>
      <c r="ACV47" s="5"/>
      <c r="ACW47" s="5"/>
      <c r="ACX47" s="5"/>
      <c r="ACY47" s="5"/>
      <c r="ACZ47" s="5"/>
      <c r="ADA47" s="5"/>
      <c r="ADB47" s="5"/>
      <c r="ADC47" s="5"/>
      <c r="ADD47" s="5"/>
      <c r="ADE47" s="5"/>
      <c r="ADF47" s="5"/>
      <c r="ADG47" s="5"/>
      <c r="ADH47" s="5"/>
      <c r="ADI47" s="5"/>
      <c r="ADJ47" s="5"/>
      <c r="ADK47" s="5"/>
      <c r="ADL47" s="5"/>
      <c r="ADM47" s="5"/>
      <c r="ADN47" s="5"/>
      <c r="ADO47" s="5"/>
      <c r="ADP47" s="5"/>
      <c r="ADQ47" s="5"/>
      <c r="ADR47" s="5"/>
      <c r="ADS47" s="5"/>
      <c r="ADT47" s="5"/>
      <c r="ADU47" s="5"/>
      <c r="ADV47" s="5"/>
      <c r="ADW47" s="5"/>
      <c r="ADX47" s="5"/>
      <c r="ADY47" s="5"/>
      <c r="ADZ47" s="5"/>
      <c r="AEA47" s="5"/>
      <c r="AEB47" s="5"/>
      <c r="AEC47" s="5"/>
      <c r="AED47" s="5"/>
      <c r="AEE47" s="5"/>
      <c r="AEF47" s="5"/>
      <c r="AEG47" s="5"/>
      <c r="AEH47" s="5"/>
      <c r="AEI47" s="5"/>
      <c r="AEJ47" s="5"/>
      <c r="AEK47" s="5"/>
      <c r="AEL47" s="5"/>
      <c r="AEM47" s="5"/>
      <c r="AEN47" s="5"/>
      <c r="AEO47" s="5"/>
      <c r="AEP47" s="5"/>
      <c r="AEQ47" s="5"/>
      <c r="AER47" s="5"/>
      <c r="AES47" s="5"/>
      <c r="AET47" s="5"/>
      <c r="AEU47" s="5"/>
      <c r="AEV47" s="5"/>
      <c r="AEW47" s="5"/>
      <c r="AEX47" s="5"/>
      <c r="AEY47" s="5"/>
      <c r="AEZ47" s="5"/>
      <c r="AFA47" s="5"/>
      <c r="AFB47" s="5"/>
      <c r="AFC47" s="5"/>
      <c r="AFD47" s="5"/>
      <c r="AFE47" s="5"/>
      <c r="AFF47" s="5"/>
      <c r="AFG47" s="5"/>
      <c r="AFH47" s="5"/>
      <c r="AFI47" s="5"/>
      <c r="AFJ47" s="5"/>
      <c r="AFK47" s="5"/>
      <c r="AFL47" s="5"/>
      <c r="AFM47" s="5"/>
      <c r="AFN47" s="5"/>
      <c r="AFO47" s="5"/>
      <c r="AFP47" s="5"/>
      <c r="AFQ47" s="5"/>
      <c r="AFR47" s="5"/>
      <c r="AFS47" s="5"/>
      <c r="AFT47" s="5"/>
      <c r="AFU47" s="5"/>
      <c r="AFV47" s="5"/>
      <c r="AFW47" s="5"/>
      <c r="AFX47" s="5"/>
      <c r="AFY47" s="5"/>
      <c r="AFZ47" s="5"/>
      <c r="AGA47" s="5"/>
      <c r="AGB47" s="5"/>
      <c r="AGC47" s="5"/>
      <c r="AGD47" s="5"/>
      <c r="AGE47" s="5"/>
      <c r="AGF47" s="5"/>
      <c r="AGG47" s="5"/>
      <c r="AGH47" s="5"/>
      <c r="AGI47" s="5"/>
      <c r="AGJ47" s="5"/>
      <c r="AGK47" s="5"/>
      <c r="AGL47" s="5"/>
      <c r="AGM47" s="5"/>
      <c r="AGN47" s="5"/>
      <c r="AGO47" s="5"/>
      <c r="AGP47" s="5"/>
      <c r="AGQ47" s="5"/>
      <c r="AGR47" s="5"/>
      <c r="AGS47" s="5"/>
      <c r="AGT47" s="5"/>
      <c r="AGU47" s="5"/>
      <c r="AGV47" s="5"/>
      <c r="AGW47" s="5"/>
      <c r="AGX47" s="5"/>
      <c r="AGY47" s="5"/>
      <c r="AGZ47" s="5"/>
      <c r="AHA47" s="5"/>
      <c r="AHB47" s="5"/>
      <c r="AHC47" s="5"/>
      <c r="AHD47" s="5"/>
      <c r="AHE47" s="5"/>
      <c r="AHF47" s="5"/>
      <c r="AHG47" s="5"/>
      <c r="AHH47" s="5"/>
      <c r="AHI47" s="5"/>
      <c r="AHJ47" s="5"/>
      <c r="AHK47" s="5"/>
      <c r="AHL47" s="5"/>
      <c r="AHM47" s="5"/>
      <c r="AHN47" s="5"/>
      <c r="AHO47" s="5"/>
      <c r="AHP47" s="5"/>
      <c r="AHQ47" s="5"/>
      <c r="AHR47" s="5"/>
      <c r="AHS47" s="5"/>
      <c r="AHT47" s="5"/>
      <c r="AHU47" s="5"/>
      <c r="AHV47" s="5"/>
      <c r="AHW47" s="5"/>
      <c r="AHX47" s="5"/>
      <c r="AHY47" s="5"/>
      <c r="AHZ47" s="5"/>
      <c r="AIA47" s="5"/>
      <c r="AIB47" s="5"/>
      <c r="AIC47" s="5"/>
      <c r="AID47" s="5"/>
      <c r="AIE47" s="5"/>
      <c r="AIF47" s="5"/>
      <c r="AIG47" s="5"/>
      <c r="AIH47" s="5"/>
      <c r="AII47" s="5"/>
      <c r="AIJ47" s="5"/>
      <c r="AIK47" s="5"/>
      <c r="AIL47" s="5"/>
      <c r="AIM47" s="5"/>
      <c r="AIN47" s="5"/>
      <c r="AIO47" s="5"/>
      <c r="AIP47" s="5"/>
      <c r="AIQ47" s="5"/>
      <c r="AIR47" s="5"/>
      <c r="AIS47" s="5"/>
      <c r="AIT47" s="5"/>
      <c r="AIU47" s="5"/>
      <c r="AIV47" s="5"/>
      <c r="AIW47" s="5"/>
      <c r="AIX47" s="5"/>
      <c r="AIY47" s="5"/>
      <c r="AIZ47" s="5"/>
      <c r="AJA47" s="5"/>
      <c r="AJB47" s="5"/>
      <c r="AJC47" s="5"/>
      <c r="AJD47" s="5"/>
      <c r="AJE47" s="5"/>
      <c r="AJF47" s="5"/>
      <c r="AJG47" s="5"/>
      <c r="AJH47" s="5"/>
      <c r="AJI47" s="5"/>
      <c r="AJJ47" s="5"/>
      <c r="AJK47" s="5"/>
      <c r="AJL47" s="5"/>
      <c r="AJM47" s="5"/>
      <c r="AJN47" s="5"/>
      <c r="AJO47" s="5"/>
      <c r="AJP47" s="5"/>
      <c r="AJQ47" s="5"/>
      <c r="AJR47" s="5"/>
      <c r="AJS47" s="5"/>
      <c r="AJT47" s="5"/>
      <c r="AJU47" s="5"/>
      <c r="AJV47" s="5"/>
      <c r="AJW47" s="5"/>
      <c r="AJX47" s="5"/>
      <c r="AJY47" s="5"/>
      <c r="AJZ47" s="5"/>
      <c r="AKA47" s="5"/>
      <c r="AKB47" s="5"/>
      <c r="AKC47" s="5"/>
      <c r="AKD47" s="5"/>
      <c r="AKE47" s="5"/>
      <c r="AKF47" s="5"/>
      <c r="AKG47" s="5"/>
      <c r="AKH47" s="5"/>
      <c r="AKI47" s="5"/>
      <c r="AKJ47" s="5"/>
      <c r="AKK47" s="5"/>
      <c r="AKL47" s="5"/>
      <c r="AKM47" s="5"/>
      <c r="AKN47" s="5"/>
      <c r="AKO47" s="5"/>
      <c r="AKP47" s="5"/>
      <c r="AKQ47" s="5"/>
      <c r="AKR47" s="5"/>
      <c r="AKS47" s="5"/>
      <c r="AKT47" s="5"/>
      <c r="AKU47" s="5"/>
      <c r="AKV47" s="5"/>
      <c r="AKW47" s="5"/>
      <c r="AKX47" s="5"/>
      <c r="AKY47" s="5"/>
      <c r="AKZ47" s="5"/>
      <c r="ALA47" s="5"/>
      <c r="ALB47" s="5"/>
      <c r="ALC47" s="5"/>
      <c r="ALD47" s="5"/>
      <c r="ALE47" s="5"/>
      <c r="ALF47" s="5"/>
      <c r="ALG47" s="5"/>
      <c r="ALH47" s="5"/>
      <c r="ALI47" s="5"/>
      <c r="ALJ47" s="5"/>
      <c r="ALK47" s="5"/>
      <c r="ALL47" s="5"/>
      <c r="ALM47" s="5"/>
      <c r="ALN47" s="5"/>
      <c r="ALO47" s="5"/>
      <c r="ALP47" s="5"/>
      <c r="ALQ47" s="5"/>
      <c r="ALR47" s="5"/>
      <c r="ALS47" s="5"/>
      <c r="ALT47" s="5"/>
      <c r="ALU47" s="5"/>
      <c r="ALV47" s="5"/>
      <c r="ALW47" s="5"/>
      <c r="ALX47" s="5"/>
      <c r="ALY47" s="5"/>
      <c r="ALZ47" s="5"/>
      <c r="AMA47" s="5"/>
      <c r="AMB47" s="5"/>
      <c r="AMC47" s="5"/>
      <c r="AMD47" s="5"/>
      <c r="AME47" s="5"/>
      <c r="AMF47" s="5"/>
      <c r="AMG47" s="5"/>
      <c r="AMH47" s="5"/>
      <c r="AMI47" s="5"/>
      <c r="AMJ47" s="5"/>
    </row>
    <row r="48" spans="1:1024" ht="26.25" customHeight="1" x14ac:dyDescent="0.25">
      <c r="B48" s="5"/>
      <c r="K48" s="722"/>
      <c r="L48" s="722"/>
    </row>
    <row r="49" spans="2:12" x14ac:dyDescent="0.25">
      <c r="B49" s="5"/>
      <c r="K49" s="303"/>
      <c r="L49" s="303"/>
    </row>
    <row r="50" spans="2:12" x14ac:dyDescent="0.25">
      <c r="B50" s="5"/>
      <c r="C50" s="4"/>
      <c r="J50" s="5"/>
      <c r="K50" s="5"/>
    </row>
    <row r="51" spans="2:12" x14ac:dyDescent="0.25">
      <c r="B51" s="5"/>
      <c r="C51" s="4"/>
      <c r="J51" s="5"/>
      <c r="K51" s="5"/>
    </row>
  </sheetData>
  <sheetProtection algorithmName="SHA-512" hashValue="w+tXubg+NP3/qsH+H9CnoqaFpJ9aPAiyF5Hi/UEWlHkgGasEcXG1+XI5jU3/THfQ0h0133mc8zKXkyGo5QHmNw==" saltValue="dUW8ZmQEoRyTarsu7Q2d3g==" spinCount="100000" sheet="1" objects="1" scenarios="1"/>
  <mergeCells count="3">
    <mergeCell ref="K48:L48"/>
    <mergeCell ref="C2:H2"/>
    <mergeCell ref="K24:L24"/>
  </mergeCells>
  <conditionalFormatting sqref="A1:I1 K1">
    <cfRule type="containsText" dxfId="25" priority="2" operator="containsText" text="Ne pas">
      <formula>NOT(ISERROR(SEARCH("Ne pas",A1)))</formula>
    </cfRule>
  </conditionalFormatting>
  <conditionalFormatting sqref="O1">
    <cfRule type="cellIs" dxfId="24" priority="1" operator="equal">
      <formula>"erreur"</formula>
    </cfRule>
  </conditionalFormatting>
  <printOptions horizontalCentered="1" headings="1"/>
  <pageMargins left="0.3543307086614173" right="0.3543307086614173" top="0.86574803149606305" bottom="0.6393700787401575" header="0.47204724409448823" footer="0.15748031496062992"/>
  <pageSetup paperSize="9" fitToWidth="0" fitToHeight="0" orientation="landscape" r:id="rId1"/>
  <headerFooter alignWithMargins="0">
    <oddFooter>&amp;L&amp;"Calibri,Regular"&amp;K000000&amp;F/&amp;A&amp;R&amp;"Calibri,Regular"&amp;K000000Date d'impression : &amp;D
Page &amp;P sur &amp;N</oddFooter>
  </headerFooter>
  <extLst>
    <ext xmlns:x14="http://schemas.microsoft.com/office/spreadsheetml/2009/9/main" uri="{CCE6A557-97BC-4b89-ADB6-D9C93CAAB3DF}">
      <x14:dataValidations xmlns:xm="http://schemas.microsoft.com/office/excel/2006/main" count="1">
        <x14:dataValidation type="custom" operator="notEqual" allowBlank="1" showInputMessage="1" showErrorMessage="1" errorTitle="Error" error="Vous avez séléctionné &quot;Journalier* dans l'onglet F0" xr:uid="{5470D9D4-4600-46B6-88B6-42B129A2630F}">
          <x14:formula1>
            <xm:f>'F0 - Générales'!$B$6="Horaire"</xm:f>
          </x14:formula1>
          <xm:sqref>B4:I19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10131-41FA-4FBA-9DAD-E4110AADD62E}">
  <sheetPr>
    <tabColor theme="3" tint="0.79998168889431442"/>
  </sheetPr>
  <dimension ref="A1:AMM51"/>
  <sheetViews>
    <sheetView zoomScaleNormal="100" workbookViewId="0">
      <pane xSplit="3" ySplit="3" topLeftCell="D4" activePane="bottomRight" state="frozen"/>
      <selection activeCell="E7" sqref="E7"/>
      <selection pane="topRight" activeCell="E7" sqref="E7"/>
      <selection pane="bottomLeft" activeCell="E7" sqref="E7"/>
      <selection pane="bottomRight" activeCell="E19" sqref="E19"/>
    </sheetView>
  </sheetViews>
  <sheetFormatPr defaultColWidth="12.28515625" defaultRowHeight="15" x14ac:dyDescent="0.25"/>
  <cols>
    <col min="1" max="1" width="30.28515625" style="5" customWidth="1"/>
    <col min="2" max="3" width="13.7109375" style="4" customWidth="1"/>
    <col min="4" max="11" width="15.7109375" style="5" customWidth="1"/>
    <col min="12" max="12" width="9.7109375" style="5" customWidth="1"/>
    <col min="13" max="14" width="9.85546875" style="300" customWidth="1"/>
    <col min="15" max="16" width="9.42578125" style="300" customWidth="1"/>
    <col min="17" max="18" width="9.85546875" style="300" customWidth="1"/>
    <col min="19" max="22" width="9.42578125" style="300" customWidth="1"/>
    <col min="23" max="24" width="9.85546875" style="300" customWidth="1"/>
    <col min="25" max="26" width="9.42578125" style="300" customWidth="1"/>
    <col min="27" max="27" width="9.85546875" style="300" customWidth="1"/>
    <col min="28" max="31" width="9.42578125" style="300" customWidth="1"/>
    <col min="32" max="32" width="9.85546875" style="300" customWidth="1"/>
    <col min="33" max="33" width="9.42578125" style="300" customWidth="1"/>
    <col min="34" max="35" width="9.85546875" style="300" customWidth="1"/>
    <col min="36" max="1027" width="9.42578125" style="5" customWidth="1"/>
    <col min="1028" max="16384" width="12.28515625" style="305"/>
  </cols>
  <sheetData>
    <row r="1" spans="1:19" s="298" customFormat="1" ht="36.75" customHeight="1" thickBot="1" x14ac:dyDescent="0.25">
      <c r="A1" s="295" t="str">
        <f>IF('F0 - Générales'!$B$6="Horaire","F1 - Infos compl journalier - NE PAS RENSEIGNER CET ONGLET CAR VOUS AVEZ SELECTIONNE HORAIRE","F1 - Infos compl journalier")</f>
        <v>F1 - Infos compl journalier</v>
      </c>
      <c r="B1" s="295"/>
      <c r="C1" s="295"/>
      <c r="D1" s="295"/>
      <c r="E1" s="295"/>
      <c r="F1" s="295"/>
      <c r="G1" s="295"/>
      <c r="H1" s="295"/>
      <c r="I1" s="295"/>
      <c r="J1" s="296"/>
      <c r="K1" s="296"/>
      <c r="L1" s="296"/>
      <c r="M1" s="296"/>
      <c r="N1" s="296"/>
      <c r="O1" s="297" t="str">
        <f>IF(AND('F0 - Générales'!$B$6&lt;&gt;"Journalier",$L$19&lt;&gt;0),"Erreur","")</f>
        <v/>
      </c>
      <c r="P1" s="296"/>
      <c r="Q1" s="296"/>
      <c r="R1" s="296"/>
      <c r="S1" s="296"/>
    </row>
    <row r="2" spans="1:19" s="298" customFormat="1" ht="36" customHeight="1" thickBot="1" x14ac:dyDescent="0.25">
      <c r="A2" s="296"/>
      <c r="B2" s="296"/>
      <c r="C2" s="296"/>
      <c r="D2" s="723" t="s">
        <v>563</v>
      </c>
      <c r="E2" s="724"/>
      <c r="F2" s="724"/>
      <c r="G2" s="724"/>
      <c r="H2" s="724"/>
      <c r="I2" s="725"/>
      <c r="J2" s="726" t="s">
        <v>564</v>
      </c>
      <c r="K2" s="726"/>
      <c r="L2" s="296"/>
      <c r="M2" s="296"/>
      <c r="N2" s="296"/>
      <c r="O2" s="296"/>
    </row>
    <row r="3" spans="1:19" s="298" customFormat="1" ht="55.5" customHeight="1" thickBot="1" x14ac:dyDescent="0.25">
      <c r="A3" s="309" t="s">
        <v>281</v>
      </c>
      <c r="B3" s="306" t="s">
        <v>282</v>
      </c>
      <c r="C3" s="306" t="s">
        <v>283</v>
      </c>
      <c r="D3" s="307" t="s">
        <v>118</v>
      </c>
      <c r="E3" s="307" t="s">
        <v>119</v>
      </c>
      <c r="F3" s="307" t="s">
        <v>120</v>
      </c>
      <c r="G3" s="307" t="s">
        <v>121</v>
      </c>
      <c r="H3" s="307" t="s">
        <v>122</v>
      </c>
      <c r="I3" s="307" t="s">
        <v>276</v>
      </c>
      <c r="J3" s="306" t="s">
        <v>123</v>
      </c>
      <c r="K3" s="306" t="s">
        <v>124</v>
      </c>
      <c r="L3" s="308" t="s">
        <v>69</v>
      </c>
      <c r="M3" s="296"/>
      <c r="N3" s="296"/>
      <c r="O3" s="296"/>
    </row>
    <row r="4" spans="1:19" s="298" customFormat="1" ht="15.75" thickBot="1" x14ac:dyDescent="0.25">
      <c r="A4" s="310" t="s">
        <v>287</v>
      </c>
      <c r="B4" s="312"/>
      <c r="C4" s="312"/>
      <c r="D4" s="312"/>
      <c r="E4" s="312"/>
      <c r="F4" s="312"/>
      <c r="G4" s="312"/>
      <c r="H4" s="312"/>
      <c r="I4" s="312"/>
      <c r="J4" s="312"/>
      <c r="K4" s="312"/>
      <c r="L4" s="313">
        <f>SUM(D4:K4)</f>
        <v>0</v>
      </c>
      <c r="M4" s="296"/>
      <c r="N4" s="299"/>
      <c r="O4" s="299"/>
    </row>
    <row r="5" spans="1:19" s="298" customFormat="1" ht="15.75" thickBot="1" x14ac:dyDescent="0.25">
      <c r="A5" s="310" t="s">
        <v>288</v>
      </c>
      <c r="B5" s="312"/>
      <c r="C5" s="312"/>
      <c r="D5" s="312"/>
      <c r="E5" s="312"/>
      <c r="F5" s="312"/>
      <c r="G5" s="312"/>
      <c r="H5" s="312"/>
      <c r="I5" s="312"/>
      <c r="J5" s="312"/>
      <c r="K5" s="312"/>
      <c r="L5" s="313">
        <f t="shared" ref="L5:L18" si="0">SUM(D5:K5)</f>
        <v>0</v>
      </c>
      <c r="M5" s="296"/>
      <c r="N5" s="299"/>
      <c r="O5" s="299"/>
    </row>
    <row r="6" spans="1:19" s="298" customFormat="1" ht="15.75" thickBot="1" x14ac:dyDescent="0.25">
      <c r="A6" s="310" t="s">
        <v>289</v>
      </c>
      <c r="B6" s="312"/>
      <c r="C6" s="312"/>
      <c r="D6" s="312"/>
      <c r="E6" s="312"/>
      <c r="F6" s="312"/>
      <c r="G6" s="312"/>
      <c r="H6" s="312"/>
      <c r="I6" s="312"/>
      <c r="J6" s="312"/>
      <c r="K6" s="312"/>
      <c r="L6" s="313">
        <f t="shared" si="0"/>
        <v>0</v>
      </c>
      <c r="M6" s="296"/>
      <c r="N6" s="299"/>
      <c r="O6" s="299"/>
    </row>
    <row r="7" spans="1:19" s="298" customFormat="1" ht="15.75" thickBot="1" x14ac:dyDescent="0.25">
      <c r="A7" s="310" t="s">
        <v>290</v>
      </c>
      <c r="B7" s="312"/>
      <c r="C7" s="312"/>
      <c r="D7" s="312"/>
      <c r="E7" s="312"/>
      <c r="F7" s="312"/>
      <c r="G7" s="312"/>
      <c r="H7" s="312"/>
      <c r="I7" s="312"/>
      <c r="J7" s="312"/>
      <c r="K7" s="312"/>
      <c r="L7" s="313">
        <f t="shared" si="0"/>
        <v>0</v>
      </c>
      <c r="M7" s="296"/>
      <c r="N7" s="299"/>
      <c r="O7" s="299"/>
    </row>
    <row r="8" spans="1:19" s="298" customFormat="1" ht="15.75" thickBot="1" x14ac:dyDescent="0.25">
      <c r="A8" s="310" t="s">
        <v>291</v>
      </c>
      <c r="B8" s="314"/>
      <c r="C8" s="314"/>
      <c r="D8" s="312"/>
      <c r="E8" s="312"/>
      <c r="F8" s="312"/>
      <c r="G8" s="312"/>
      <c r="H8" s="312"/>
      <c r="I8" s="312"/>
      <c r="J8" s="312"/>
      <c r="K8" s="312"/>
      <c r="L8" s="313">
        <f>SUM(D8:K8)</f>
        <v>0</v>
      </c>
      <c r="M8" s="296"/>
      <c r="N8" s="299"/>
      <c r="O8" s="299"/>
    </row>
    <row r="9" spans="1:19" s="298" customFormat="1" ht="15.75" thickBot="1" x14ac:dyDescent="0.25">
      <c r="A9" s="310" t="s">
        <v>292</v>
      </c>
      <c r="B9" s="315"/>
      <c r="C9" s="315"/>
      <c r="D9" s="316"/>
      <c r="E9" s="312"/>
      <c r="F9" s="312"/>
      <c r="G9" s="312"/>
      <c r="H9" s="312"/>
      <c r="I9" s="312"/>
      <c r="J9" s="312"/>
      <c r="K9" s="312"/>
      <c r="L9" s="313">
        <f t="shared" si="0"/>
        <v>0</v>
      </c>
      <c r="M9" s="296"/>
      <c r="N9" s="299"/>
      <c r="O9" s="299"/>
    </row>
    <row r="10" spans="1:19" s="298" customFormat="1" ht="15.75" thickBot="1" x14ac:dyDescent="0.25">
      <c r="A10" s="310" t="s">
        <v>293</v>
      </c>
      <c r="B10" s="317"/>
      <c r="C10" s="317"/>
      <c r="D10" s="312"/>
      <c r="E10" s="312"/>
      <c r="F10" s="312"/>
      <c r="G10" s="312"/>
      <c r="H10" s="312"/>
      <c r="I10" s="312"/>
      <c r="J10" s="312"/>
      <c r="K10" s="312"/>
      <c r="L10" s="313">
        <f t="shared" si="0"/>
        <v>0</v>
      </c>
      <c r="M10" s="296"/>
      <c r="N10" s="299"/>
      <c r="O10" s="299"/>
    </row>
    <row r="11" spans="1:19" s="298" customFormat="1" ht="15.75" thickBot="1" x14ac:dyDescent="0.25">
      <c r="A11" s="310" t="s">
        <v>294</v>
      </c>
      <c r="B11" s="318"/>
      <c r="C11" s="318"/>
      <c r="D11" s="312"/>
      <c r="E11" s="312"/>
      <c r="F11" s="312"/>
      <c r="G11" s="312"/>
      <c r="H11" s="312"/>
      <c r="I11" s="312"/>
      <c r="J11" s="312"/>
      <c r="K11" s="312"/>
      <c r="L11" s="313">
        <f t="shared" si="0"/>
        <v>0</v>
      </c>
      <c r="M11" s="296"/>
      <c r="N11" s="299"/>
      <c r="O11" s="299"/>
    </row>
    <row r="12" spans="1:19" s="298" customFormat="1" ht="15.75" thickBot="1" x14ac:dyDescent="0.25">
      <c r="A12" s="310" t="s">
        <v>295</v>
      </c>
      <c r="B12" s="318"/>
      <c r="C12" s="318"/>
      <c r="D12" s="312"/>
      <c r="E12" s="312"/>
      <c r="F12" s="312"/>
      <c r="G12" s="312"/>
      <c r="H12" s="312"/>
      <c r="I12" s="312"/>
      <c r="J12" s="312"/>
      <c r="K12" s="312"/>
      <c r="L12" s="313">
        <f t="shared" si="0"/>
        <v>0</v>
      </c>
      <c r="M12" s="296"/>
      <c r="N12" s="299"/>
      <c r="O12" s="299"/>
    </row>
    <row r="13" spans="1:19" s="298" customFormat="1" ht="15.75" thickBot="1" x14ac:dyDescent="0.25">
      <c r="A13" s="310" t="s">
        <v>296</v>
      </c>
      <c r="B13" s="318"/>
      <c r="C13" s="318"/>
      <c r="D13" s="312"/>
      <c r="E13" s="312"/>
      <c r="F13" s="312"/>
      <c r="G13" s="312"/>
      <c r="H13" s="312"/>
      <c r="I13" s="312"/>
      <c r="J13" s="312"/>
      <c r="K13" s="312"/>
      <c r="L13" s="313">
        <f t="shared" si="0"/>
        <v>0</v>
      </c>
      <c r="M13" s="296"/>
      <c r="N13" s="299"/>
      <c r="O13" s="299"/>
    </row>
    <row r="14" spans="1:19" s="298" customFormat="1" ht="15.75" thickBot="1" x14ac:dyDescent="0.25">
      <c r="A14" s="310" t="s">
        <v>297</v>
      </c>
      <c r="B14" s="318"/>
      <c r="C14" s="318"/>
      <c r="D14" s="312"/>
      <c r="E14" s="312"/>
      <c r="F14" s="312"/>
      <c r="G14" s="312"/>
      <c r="H14" s="312"/>
      <c r="I14" s="312"/>
      <c r="J14" s="312"/>
      <c r="K14" s="312"/>
      <c r="L14" s="313">
        <f t="shared" si="0"/>
        <v>0</v>
      </c>
      <c r="M14" s="296"/>
      <c r="N14" s="299"/>
      <c r="O14" s="299"/>
    </row>
    <row r="15" spans="1:19" s="298" customFormat="1" ht="15.75" thickBot="1" x14ac:dyDescent="0.25">
      <c r="A15" s="310" t="s">
        <v>298</v>
      </c>
      <c r="B15" s="318"/>
      <c r="C15" s="318"/>
      <c r="D15" s="312"/>
      <c r="E15" s="312"/>
      <c r="F15" s="312"/>
      <c r="G15" s="312"/>
      <c r="H15" s="312"/>
      <c r="I15" s="312"/>
      <c r="J15" s="312"/>
      <c r="K15" s="312"/>
      <c r="L15" s="313">
        <f t="shared" si="0"/>
        <v>0</v>
      </c>
      <c r="M15" s="296"/>
      <c r="N15" s="299"/>
      <c r="O15" s="299"/>
    </row>
    <row r="16" spans="1:19" s="298" customFormat="1" ht="15.75" thickBot="1" x14ac:dyDescent="0.25">
      <c r="A16" s="310" t="s">
        <v>299</v>
      </c>
      <c r="B16" s="318"/>
      <c r="C16" s="318"/>
      <c r="D16" s="312"/>
      <c r="E16" s="312"/>
      <c r="F16" s="312"/>
      <c r="G16" s="312"/>
      <c r="H16" s="312"/>
      <c r="I16" s="312"/>
      <c r="J16" s="312"/>
      <c r="K16" s="312"/>
      <c r="L16" s="313">
        <f t="shared" si="0"/>
        <v>0</v>
      </c>
      <c r="M16" s="296"/>
      <c r="N16" s="299"/>
      <c r="O16" s="299"/>
    </row>
    <row r="17" spans="1:1027" s="298" customFormat="1" ht="15.75" thickBot="1" x14ac:dyDescent="0.25">
      <c r="A17" s="310" t="s">
        <v>300</v>
      </c>
      <c r="B17" s="318"/>
      <c r="C17" s="318"/>
      <c r="D17" s="312"/>
      <c r="E17" s="312"/>
      <c r="F17" s="312"/>
      <c r="G17" s="312"/>
      <c r="H17" s="312"/>
      <c r="I17" s="312"/>
      <c r="J17" s="312"/>
      <c r="K17" s="312"/>
      <c r="L17" s="313">
        <f t="shared" si="0"/>
        <v>0</v>
      </c>
      <c r="M17" s="296"/>
      <c r="N17" s="299"/>
      <c r="O17" s="299"/>
    </row>
    <row r="18" spans="1:1027" s="298" customFormat="1" ht="15.75" thickBot="1" x14ac:dyDescent="0.25">
      <c r="A18" s="310" t="s">
        <v>301</v>
      </c>
      <c r="B18" s="318"/>
      <c r="C18" s="318"/>
      <c r="D18" s="312"/>
      <c r="E18" s="312"/>
      <c r="F18" s="312"/>
      <c r="G18" s="312"/>
      <c r="H18" s="312"/>
      <c r="I18" s="312"/>
      <c r="J18" s="312"/>
      <c r="K18" s="312"/>
      <c r="L18" s="313">
        <f t="shared" si="0"/>
        <v>0</v>
      </c>
      <c r="M18" s="296"/>
    </row>
    <row r="19" spans="1:1027" s="298" customFormat="1" ht="14.45" customHeight="1" thickBot="1" x14ac:dyDescent="0.25">
      <c r="A19" s="311" t="s">
        <v>69</v>
      </c>
      <c r="B19" s="308">
        <f>COUNTA(B4:B18)</f>
        <v>0</v>
      </c>
      <c r="C19" s="308">
        <f>SUM(C4:C18)</f>
        <v>0</v>
      </c>
      <c r="D19" s="308">
        <f>SUM(D4:D18)</f>
        <v>0</v>
      </c>
      <c r="E19" s="308">
        <f>SUM(E4:E18)</f>
        <v>0</v>
      </c>
      <c r="F19" s="308">
        <f t="shared" ref="F19:K19" si="1">SUM(F4:F18)</f>
        <v>0</v>
      </c>
      <c r="G19" s="308">
        <f t="shared" si="1"/>
        <v>0</v>
      </c>
      <c r="H19" s="308">
        <f t="shared" si="1"/>
        <v>0</v>
      </c>
      <c r="I19" s="308">
        <f t="shared" si="1"/>
        <v>0</v>
      </c>
      <c r="J19" s="308">
        <f t="shared" si="1"/>
        <v>0</v>
      </c>
      <c r="K19" s="308">
        <f t="shared" si="1"/>
        <v>0</v>
      </c>
      <c r="L19" s="313">
        <f>SUM(L4:L18)</f>
        <v>0</v>
      </c>
      <c r="M19" s="296"/>
    </row>
    <row r="20" spans="1:1027" s="300" customFormat="1" ht="12.75" x14ac:dyDescent="0.2">
      <c r="A20" s="296"/>
      <c r="B20" s="296"/>
      <c r="C20" s="296"/>
      <c r="D20" s="5"/>
      <c r="E20" s="5"/>
      <c r="F20" s="5"/>
      <c r="G20" s="5"/>
      <c r="H20" s="5"/>
      <c r="I20" s="5"/>
      <c r="J20" s="5"/>
      <c r="K20" s="5"/>
      <c r="L20" s="5"/>
      <c r="M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5"/>
      <c r="NC20" s="5"/>
      <c r="ND20" s="5"/>
      <c r="NE20" s="5"/>
      <c r="NF20" s="5"/>
      <c r="NG20" s="5"/>
      <c r="NH20" s="5"/>
      <c r="NI20" s="5"/>
      <c r="NJ20" s="5"/>
      <c r="NK20" s="5"/>
      <c r="NL20" s="5"/>
      <c r="NM20" s="5"/>
      <c r="NN20" s="5"/>
      <c r="NO20" s="5"/>
      <c r="NP20" s="5"/>
      <c r="NQ20" s="5"/>
      <c r="NR20" s="5"/>
      <c r="NS20" s="5"/>
      <c r="NT20" s="5"/>
      <c r="NU20" s="5"/>
      <c r="NV20" s="5"/>
      <c r="NW20" s="5"/>
      <c r="NX20" s="5"/>
      <c r="NY20" s="5"/>
      <c r="NZ20" s="5"/>
      <c r="OA20" s="5"/>
      <c r="OB20" s="5"/>
      <c r="OC20" s="5"/>
      <c r="OD20" s="5"/>
      <c r="OE20" s="5"/>
      <c r="OF20" s="5"/>
      <c r="OG20" s="5"/>
      <c r="OH20" s="5"/>
      <c r="OI20" s="5"/>
      <c r="OJ20" s="5"/>
      <c r="OK20" s="5"/>
      <c r="OL20" s="5"/>
      <c r="OM20" s="5"/>
      <c r="ON20" s="5"/>
      <c r="OO20" s="5"/>
      <c r="OP20" s="5"/>
      <c r="OQ20" s="5"/>
      <c r="OR20" s="5"/>
      <c r="OS20" s="5"/>
      <c r="OT20" s="5"/>
      <c r="OU20" s="5"/>
      <c r="OV20" s="5"/>
      <c r="OW20" s="5"/>
      <c r="OX20" s="5"/>
      <c r="OY20" s="5"/>
      <c r="OZ20" s="5"/>
      <c r="PA20" s="5"/>
      <c r="PB20" s="5"/>
      <c r="PC20" s="5"/>
      <c r="PD20" s="5"/>
      <c r="PE20" s="5"/>
      <c r="PF20" s="5"/>
      <c r="PG20" s="5"/>
      <c r="PH20" s="5"/>
      <c r="PI20" s="5"/>
      <c r="PJ20" s="5"/>
      <c r="PK20" s="5"/>
      <c r="PL20" s="5"/>
      <c r="PM20" s="5"/>
      <c r="PN20" s="5"/>
      <c r="PO20" s="5"/>
      <c r="PP20" s="5"/>
      <c r="PQ20" s="5"/>
      <c r="PR20" s="5"/>
      <c r="PS20" s="5"/>
      <c r="PT20" s="5"/>
      <c r="PU20" s="5"/>
      <c r="PV20" s="5"/>
      <c r="PW20" s="5"/>
      <c r="PX20" s="5"/>
      <c r="PY20" s="5"/>
      <c r="PZ20" s="5"/>
      <c r="QA20" s="5"/>
      <c r="QB20" s="5"/>
      <c r="QC20" s="5"/>
      <c r="QD20" s="5"/>
      <c r="QE20" s="5"/>
      <c r="QF20" s="5"/>
      <c r="QG20" s="5"/>
      <c r="QH20" s="5"/>
      <c r="QI20" s="5"/>
      <c r="QJ20" s="5"/>
      <c r="QK20" s="5"/>
      <c r="QL20" s="5"/>
      <c r="QM20" s="5"/>
      <c r="QN20" s="5"/>
      <c r="QO20" s="5"/>
      <c r="QP20" s="5"/>
      <c r="QQ20" s="5"/>
      <c r="QR20" s="5"/>
      <c r="QS20" s="5"/>
      <c r="QT20" s="5"/>
      <c r="QU20" s="5"/>
      <c r="QV20" s="5"/>
      <c r="QW20" s="5"/>
      <c r="QX20" s="5"/>
      <c r="QY20" s="5"/>
      <c r="QZ20" s="5"/>
      <c r="RA20" s="5"/>
      <c r="RB20" s="5"/>
      <c r="RC20" s="5"/>
      <c r="RD20" s="5"/>
      <c r="RE20" s="5"/>
      <c r="RF20" s="5"/>
      <c r="RG20" s="5"/>
      <c r="RH20" s="5"/>
      <c r="RI20" s="5"/>
      <c r="RJ20" s="5"/>
      <c r="RK20" s="5"/>
      <c r="RL20" s="5"/>
      <c r="RM20" s="5"/>
      <c r="RN20" s="5"/>
      <c r="RO20" s="5"/>
      <c r="RP20" s="5"/>
      <c r="RQ20" s="5"/>
      <c r="RR20" s="5"/>
      <c r="RS20" s="5"/>
      <c r="RT20" s="5"/>
      <c r="RU20" s="5"/>
      <c r="RV20" s="5"/>
      <c r="RW20" s="5"/>
      <c r="RX20" s="5"/>
      <c r="RY20" s="5"/>
      <c r="RZ20" s="5"/>
      <c r="SA20" s="5"/>
      <c r="SB20" s="5"/>
      <c r="SC20" s="5"/>
      <c r="SD20" s="5"/>
      <c r="SE20" s="5"/>
      <c r="SF20" s="5"/>
      <c r="SG20" s="5"/>
      <c r="SH20" s="5"/>
      <c r="SI20" s="5"/>
      <c r="SJ20" s="5"/>
      <c r="SK20" s="5"/>
      <c r="SL20" s="5"/>
      <c r="SM20" s="5"/>
      <c r="SN20" s="5"/>
      <c r="SO20" s="5"/>
      <c r="SP20" s="5"/>
      <c r="SQ20" s="5"/>
      <c r="SR20" s="5"/>
      <c r="SS20" s="5"/>
      <c r="ST20" s="5"/>
      <c r="SU20" s="5"/>
      <c r="SV20" s="5"/>
      <c r="SW20" s="5"/>
      <c r="SX20" s="5"/>
      <c r="SY20" s="5"/>
      <c r="SZ20" s="5"/>
      <c r="TA20" s="5"/>
      <c r="TB20" s="5"/>
      <c r="TC20" s="5"/>
      <c r="TD20" s="5"/>
      <c r="TE20" s="5"/>
      <c r="TF20" s="5"/>
      <c r="TG20" s="5"/>
      <c r="TH20" s="5"/>
      <c r="TI20" s="5"/>
      <c r="TJ20" s="5"/>
      <c r="TK20" s="5"/>
      <c r="TL20" s="5"/>
      <c r="TM20" s="5"/>
      <c r="TN20" s="5"/>
      <c r="TO20" s="5"/>
      <c r="TP20" s="5"/>
      <c r="TQ20" s="5"/>
      <c r="TR20" s="5"/>
      <c r="TS20" s="5"/>
      <c r="TT20" s="5"/>
      <c r="TU20" s="5"/>
      <c r="TV20" s="5"/>
      <c r="TW20" s="5"/>
      <c r="TX20" s="5"/>
      <c r="TY20" s="5"/>
      <c r="TZ20" s="5"/>
      <c r="UA20" s="5"/>
      <c r="UB20" s="5"/>
      <c r="UC20" s="5"/>
      <c r="UD20" s="5"/>
      <c r="UE20" s="5"/>
      <c r="UF20" s="5"/>
      <c r="UG20" s="5"/>
      <c r="UH20" s="5"/>
      <c r="UI20" s="5"/>
      <c r="UJ20" s="5"/>
      <c r="UK20" s="5"/>
      <c r="UL20" s="5"/>
      <c r="UM20" s="5"/>
      <c r="UN20" s="5"/>
      <c r="UO20" s="5"/>
      <c r="UP20" s="5"/>
      <c r="UQ20" s="5"/>
      <c r="UR20" s="5"/>
      <c r="US20" s="5"/>
      <c r="UT20" s="5"/>
      <c r="UU20" s="5"/>
      <c r="UV20" s="5"/>
      <c r="UW20" s="5"/>
      <c r="UX20" s="5"/>
      <c r="UY20" s="5"/>
      <c r="UZ20" s="5"/>
      <c r="VA20" s="5"/>
      <c r="VB20" s="5"/>
      <c r="VC20" s="5"/>
      <c r="VD20" s="5"/>
      <c r="VE20" s="5"/>
      <c r="VF20" s="5"/>
      <c r="VG20" s="5"/>
      <c r="VH20" s="5"/>
      <c r="VI20" s="5"/>
      <c r="VJ20" s="5"/>
      <c r="VK20" s="5"/>
      <c r="VL20" s="5"/>
      <c r="VM20" s="5"/>
      <c r="VN20" s="5"/>
      <c r="VO20" s="5"/>
      <c r="VP20" s="5"/>
      <c r="VQ20" s="5"/>
      <c r="VR20" s="5"/>
      <c r="VS20" s="5"/>
      <c r="VT20" s="5"/>
      <c r="VU20" s="5"/>
      <c r="VV20" s="5"/>
      <c r="VW20" s="5"/>
      <c r="VX20" s="5"/>
      <c r="VY20" s="5"/>
      <c r="VZ20" s="5"/>
      <c r="WA20" s="5"/>
      <c r="WB20" s="5"/>
      <c r="WC20" s="5"/>
      <c r="WD20" s="5"/>
      <c r="WE20" s="5"/>
      <c r="WF20" s="5"/>
      <c r="WG20" s="5"/>
      <c r="WH20" s="5"/>
      <c r="WI20" s="5"/>
      <c r="WJ20" s="5"/>
      <c r="WK20" s="5"/>
      <c r="WL20" s="5"/>
      <c r="WM20" s="5"/>
      <c r="WN20" s="5"/>
      <c r="WO20" s="5"/>
      <c r="WP20" s="5"/>
      <c r="WQ20" s="5"/>
      <c r="WR20" s="5"/>
      <c r="WS20" s="5"/>
      <c r="WT20" s="5"/>
      <c r="WU20" s="5"/>
      <c r="WV20" s="5"/>
      <c r="WW20" s="5"/>
      <c r="WX20" s="5"/>
      <c r="WY20" s="5"/>
      <c r="WZ20" s="5"/>
      <c r="XA20" s="5"/>
      <c r="XB20" s="5"/>
      <c r="XC20" s="5"/>
      <c r="XD20" s="5"/>
      <c r="XE20" s="5"/>
      <c r="XF20" s="5"/>
      <c r="XG20" s="5"/>
      <c r="XH20" s="5"/>
      <c r="XI20" s="5"/>
      <c r="XJ20" s="5"/>
      <c r="XK20" s="5"/>
      <c r="XL20" s="5"/>
      <c r="XM20" s="5"/>
      <c r="XN20" s="5"/>
      <c r="XO20" s="5"/>
      <c r="XP20" s="5"/>
      <c r="XQ20" s="5"/>
      <c r="XR20" s="5"/>
      <c r="XS20" s="5"/>
      <c r="XT20" s="5"/>
      <c r="XU20" s="5"/>
      <c r="XV20" s="5"/>
      <c r="XW20" s="5"/>
      <c r="XX20" s="5"/>
      <c r="XY20" s="5"/>
      <c r="XZ20" s="5"/>
      <c r="YA20" s="5"/>
      <c r="YB20" s="5"/>
      <c r="YC20" s="5"/>
      <c r="YD20" s="5"/>
      <c r="YE20" s="5"/>
      <c r="YF20" s="5"/>
      <c r="YG20" s="5"/>
      <c r="YH20" s="5"/>
      <c r="YI20" s="5"/>
      <c r="YJ20" s="5"/>
      <c r="YK20" s="5"/>
      <c r="YL20" s="5"/>
      <c r="YM20" s="5"/>
      <c r="YN20" s="5"/>
      <c r="YO20" s="5"/>
      <c r="YP20" s="5"/>
      <c r="YQ20" s="5"/>
      <c r="YR20" s="5"/>
      <c r="YS20" s="5"/>
      <c r="YT20" s="5"/>
      <c r="YU20" s="5"/>
      <c r="YV20" s="5"/>
      <c r="YW20" s="5"/>
      <c r="YX20" s="5"/>
      <c r="YY20" s="5"/>
      <c r="YZ20" s="5"/>
      <c r="ZA20" s="5"/>
      <c r="ZB20" s="5"/>
      <c r="ZC20" s="5"/>
      <c r="ZD20" s="5"/>
      <c r="ZE20" s="5"/>
      <c r="ZF20" s="5"/>
      <c r="ZG20" s="5"/>
      <c r="ZH20" s="5"/>
      <c r="ZI20" s="5"/>
      <c r="ZJ20" s="5"/>
      <c r="ZK20" s="5"/>
      <c r="ZL20" s="5"/>
      <c r="ZM20" s="5"/>
      <c r="ZN20" s="5"/>
      <c r="ZO20" s="5"/>
      <c r="ZP20" s="5"/>
      <c r="ZQ20" s="5"/>
      <c r="ZR20" s="5"/>
      <c r="ZS20" s="5"/>
      <c r="ZT20" s="5"/>
      <c r="ZU20" s="5"/>
      <c r="ZV20" s="5"/>
      <c r="ZW20" s="5"/>
      <c r="ZX20" s="5"/>
      <c r="ZY20" s="5"/>
      <c r="ZZ20" s="5"/>
      <c r="AAA20" s="5"/>
      <c r="AAB20" s="5"/>
      <c r="AAC20" s="5"/>
      <c r="AAD20" s="5"/>
      <c r="AAE20" s="5"/>
      <c r="AAF20" s="5"/>
      <c r="AAG20" s="5"/>
      <c r="AAH20" s="5"/>
      <c r="AAI20" s="5"/>
      <c r="AAJ20" s="5"/>
      <c r="AAK20" s="5"/>
      <c r="AAL20" s="5"/>
      <c r="AAM20" s="5"/>
      <c r="AAN20" s="5"/>
      <c r="AAO20" s="5"/>
      <c r="AAP20" s="5"/>
      <c r="AAQ20" s="5"/>
      <c r="AAR20" s="5"/>
      <c r="AAS20" s="5"/>
      <c r="AAT20" s="5"/>
      <c r="AAU20" s="5"/>
      <c r="AAV20" s="5"/>
      <c r="AAW20" s="5"/>
      <c r="AAX20" s="5"/>
      <c r="AAY20" s="5"/>
      <c r="AAZ20" s="5"/>
      <c r="ABA20" s="5"/>
      <c r="ABB20" s="5"/>
      <c r="ABC20" s="5"/>
      <c r="ABD20" s="5"/>
      <c r="ABE20" s="5"/>
      <c r="ABF20" s="5"/>
      <c r="ABG20" s="5"/>
      <c r="ABH20" s="5"/>
      <c r="ABI20" s="5"/>
      <c r="ABJ20" s="5"/>
      <c r="ABK20" s="5"/>
      <c r="ABL20" s="5"/>
      <c r="ABM20" s="5"/>
      <c r="ABN20" s="5"/>
      <c r="ABO20" s="5"/>
      <c r="ABP20" s="5"/>
      <c r="ABQ20" s="5"/>
      <c r="ABR20" s="5"/>
      <c r="ABS20" s="5"/>
      <c r="ABT20" s="5"/>
      <c r="ABU20" s="5"/>
      <c r="ABV20" s="5"/>
      <c r="ABW20" s="5"/>
      <c r="ABX20" s="5"/>
      <c r="ABY20" s="5"/>
      <c r="ABZ20" s="5"/>
      <c r="ACA20" s="5"/>
      <c r="ACB20" s="5"/>
      <c r="ACC20" s="5"/>
      <c r="ACD20" s="5"/>
      <c r="ACE20" s="5"/>
      <c r="ACF20" s="5"/>
      <c r="ACG20" s="5"/>
      <c r="ACH20" s="5"/>
      <c r="ACI20" s="5"/>
      <c r="ACJ20" s="5"/>
      <c r="ACK20" s="5"/>
      <c r="ACL20" s="5"/>
      <c r="ACM20" s="5"/>
      <c r="ACN20" s="5"/>
      <c r="ACO20" s="5"/>
      <c r="ACP20" s="5"/>
      <c r="ACQ20" s="5"/>
      <c r="ACR20" s="5"/>
      <c r="ACS20" s="5"/>
      <c r="ACT20" s="5"/>
      <c r="ACU20" s="5"/>
      <c r="ACV20" s="5"/>
      <c r="ACW20" s="5"/>
      <c r="ACX20" s="5"/>
      <c r="ACY20" s="5"/>
      <c r="ACZ20" s="5"/>
      <c r="ADA20" s="5"/>
      <c r="ADB20" s="5"/>
      <c r="ADC20" s="5"/>
      <c r="ADD20" s="5"/>
      <c r="ADE20" s="5"/>
      <c r="ADF20" s="5"/>
      <c r="ADG20" s="5"/>
      <c r="ADH20" s="5"/>
      <c r="ADI20" s="5"/>
      <c r="ADJ20" s="5"/>
      <c r="ADK20" s="5"/>
      <c r="ADL20" s="5"/>
      <c r="ADM20" s="5"/>
      <c r="ADN20" s="5"/>
      <c r="ADO20" s="5"/>
      <c r="ADP20" s="5"/>
      <c r="ADQ20" s="5"/>
      <c r="ADR20" s="5"/>
      <c r="ADS20" s="5"/>
      <c r="ADT20" s="5"/>
      <c r="ADU20" s="5"/>
      <c r="ADV20" s="5"/>
      <c r="ADW20" s="5"/>
      <c r="ADX20" s="5"/>
      <c r="ADY20" s="5"/>
      <c r="ADZ20" s="5"/>
      <c r="AEA20" s="5"/>
      <c r="AEB20" s="5"/>
      <c r="AEC20" s="5"/>
      <c r="AED20" s="5"/>
      <c r="AEE20" s="5"/>
      <c r="AEF20" s="5"/>
      <c r="AEG20" s="5"/>
      <c r="AEH20" s="5"/>
      <c r="AEI20" s="5"/>
      <c r="AEJ20" s="5"/>
      <c r="AEK20" s="5"/>
      <c r="AEL20" s="5"/>
      <c r="AEM20" s="5"/>
      <c r="AEN20" s="5"/>
      <c r="AEO20" s="5"/>
      <c r="AEP20" s="5"/>
      <c r="AEQ20" s="5"/>
      <c r="AER20" s="5"/>
      <c r="AES20" s="5"/>
      <c r="AET20" s="5"/>
      <c r="AEU20" s="5"/>
      <c r="AEV20" s="5"/>
      <c r="AEW20" s="5"/>
      <c r="AEX20" s="5"/>
      <c r="AEY20" s="5"/>
      <c r="AEZ20" s="5"/>
      <c r="AFA20" s="5"/>
      <c r="AFB20" s="5"/>
      <c r="AFC20" s="5"/>
      <c r="AFD20" s="5"/>
      <c r="AFE20" s="5"/>
      <c r="AFF20" s="5"/>
      <c r="AFG20" s="5"/>
      <c r="AFH20" s="5"/>
      <c r="AFI20" s="5"/>
      <c r="AFJ20" s="5"/>
      <c r="AFK20" s="5"/>
      <c r="AFL20" s="5"/>
      <c r="AFM20" s="5"/>
      <c r="AFN20" s="5"/>
      <c r="AFO20" s="5"/>
      <c r="AFP20" s="5"/>
      <c r="AFQ20" s="5"/>
      <c r="AFR20" s="5"/>
      <c r="AFS20" s="5"/>
      <c r="AFT20" s="5"/>
      <c r="AFU20" s="5"/>
      <c r="AFV20" s="5"/>
      <c r="AFW20" s="5"/>
      <c r="AFX20" s="5"/>
      <c r="AFY20" s="5"/>
      <c r="AFZ20" s="5"/>
      <c r="AGA20" s="5"/>
      <c r="AGB20" s="5"/>
      <c r="AGC20" s="5"/>
      <c r="AGD20" s="5"/>
      <c r="AGE20" s="5"/>
      <c r="AGF20" s="5"/>
      <c r="AGG20" s="5"/>
      <c r="AGH20" s="5"/>
      <c r="AGI20" s="5"/>
      <c r="AGJ20" s="5"/>
      <c r="AGK20" s="5"/>
      <c r="AGL20" s="5"/>
      <c r="AGM20" s="5"/>
      <c r="AGN20" s="5"/>
      <c r="AGO20" s="5"/>
      <c r="AGP20" s="5"/>
      <c r="AGQ20" s="5"/>
      <c r="AGR20" s="5"/>
      <c r="AGS20" s="5"/>
      <c r="AGT20" s="5"/>
      <c r="AGU20" s="5"/>
      <c r="AGV20" s="5"/>
      <c r="AGW20" s="5"/>
      <c r="AGX20" s="5"/>
      <c r="AGY20" s="5"/>
      <c r="AGZ20" s="5"/>
      <c r="AHA20" s="5"/>
      <c r="AHB20" s="5"/>
      <c r="AHC20" s="5"/>
      <c r="AHD20" s="5"/>
      <c r="AHE20" s="5"/>
      <c r="AHF20" s="5"/>
      <c r="AHG20" s="5"/>
      <c r="AHH20" s="5"/>
      <c r="AHI20" s="5"/>
      <c r="AHJ20" s="5"/>
      <c r="AHK20" s="5"/>
      <c r="AHL20" s="5"/>
      <c r="AHM20" s="5"/>
      <c r="AHN20" s="5"/>
      <c r="AHO20" s="5"/>
      <c r="AHP20" s="5"/>
      <c r="AHQ20" s="5"/>
      <c r="AHR20" s="5"/>
      <c r="AHS20" s="5"/>
      <c r="AHT20" s="5"/>
      <c r="AHU20" s="5"/>
      <c r="AHV20" s="5"/>
      <c r="AHW20" s="5"/>
      <c r="AHX20" s="5"/>
      <c r="AHY20" s="5"/>
      <c r="AHZ20" s="5"/>
      <c r="AIA20" s="5"/>
      <c r="AIB20" s="5"/>
      <c r="AIC20" s="5"/>
      <c r="AID20" s="5"/>
      <c r="AIE20" s="5"/>
      <c r="AIF20" s="5"/>
      <c r="AIG20" s="5"/>
      <c r="AIH20" s="5"/>
      <c r="AII20" s="5"/>
      <c r="AIJ20" s="5"/>
      <c r="AIK20" s="5"/>
      <c r="AIL20" s="5"/>
      <c r="AIM20" s="5"/>
      <c r="AIN20" s="5"/>
      <c r="AIO20" s="5"/>
      <c r="AIP20" s="5"/>
      <c r="AIQ20" s="5"/>
      <c r="AIR20" s="5"/>
      <c r="AIS20" s="5"/>
      <c r="AIT20" s="5"/>
      <c r="AIU20" s="5"/>
      <c r="AIV20" s="5"/>
      <c r="AIW20" s="5"/>
      <c r="AIX20" s="5"/>
      <c r="AIY20" s="5"/>
      <c r="AIZ20" s="5"/>
      <c r="AJA20" s="5"/>
      <c r="AJB20" s="5"/>
      <c r="AJC20" s="5"/>
      <c r="AJD20" s="5"/>
      <c r="AJE20" s="5"/>
      <c r="AJF20" s="5"/>
      <c r="AJG20" s="5"/>
      <c r="AJH20" s="5"/>
      <c r="AJI20" s="5"/>
      <c r="AJJ20" s="5"/>
      <c r="AJK20" s="5"/>
      <c r="AJL20" s="5"/>
      <c r="AJM20" s="5"/>
      <c r="AJN20" s="5"/>
      <c r="AJO20" s="5"/>
      <c r="AJP20" s="5"/>
      <c r="AJQ20" s="5"/>
      <c r="AJR20" s="5"/>
      <c r="AJS20" s="5"/>
      <c r="AJT20" s="5"/>
      <c r="AJU20" s="5"/>
      <c r="AJV20" s="5"/>
      <c r="AJW20" s="5"/>
      <c r="AJX20" s="5"/>
      <c r="AJY20" s="5"/>
      <c r="AJZ20" s="5"/>
      <c r="AKA20" s="5"/>
      <c r="AKB20" s="5"/>
      <c r="AKC20" s="5"/>
      <c r="AKD20" s="5"/>
      <c r="AKE20" s="5"/>
      <c r="AKF20" s="5"/>
      <c r="AKG20" s="5"/>
      <c r="AKH20" s="5"/>
      <c r="AKI20" s="5"/>
      <c r="AKJ20" s="5"/>
      <c r="AKK20" s="5"/>
      <c r="AKL20" s="5"/>
      <c r="AKM20" s="5"/>
      <c r="AKN20" s="5"/>
      <c r="AKO20" s="5"/>
      <c r="AKP20" s="5"/>
      <c r="AKQ20" s="5"/>
      <c r="AKR20" s="5"/>
      <c r="AKS20" s="5"/>
      <c r="AKT20" s="5"/>
      <c r="AKU20" s="5"/>
      <c r="AKV20" s="5"/>
      <c r="AKW20" s="5"/>
      <c r="AKX20" s="5"/>
      <c r="AKY20" s="5"/>
      <c r="AKZ20" s="5"/>
      <c r="ALA20" s="5"/>
      <c r="ALB20" s="5"/>
      <c r="ALC20" s="5"/>
      <c r="ALD20" s="5"/>
      <c r="ALE20" s="5"/>
      <c r="ALF20" s="5"/>
      <c r="ALG20" s="5"/>
      <c r="ALH20" s="5"/>
      <c r="ALI20" s="5"/>
      <c r="ALJ20" s="5"/>
      <c r="ALK20" s="5"/>
      <c r="ALL20" s="5"/>
      <c r="ALM20" s="5"/>
      <c r="ALN20" s="5"/>
      <c r="ALO20" s="5"/>
      <c r="ALP20" s="5"/>
      <c r="ALQ20" s="5"/>
      <c r="ALR20" s="5"/>
      <c r="ALS20" s="5"/>
      <c r="ALT20" s="5"/>
      <c r="ALU20" s="5"/>
      <c r="ALV20" s="5"/>
      <c r="ALW20" s="5"/>
      <c r="ALX20" s="5"/>
      <c r="ALY20" s="5"/>
      <c r="ALZ20" s="5"/>
      <c r="AMA20" s="5"/>
      <c r="AMB20" s="5"/>
      <c r="AMC20" s="5"/>
      <c r="AMD20" s="5"/>
      <c r="AME20" s="5"/>
      <c r="AMF20" s="5"/>
      <c r="AMG20" s="5"/>
      <c r="AMH20" s="5"/>
      <c r="AMI20" s="5"/>
      <c r="AMJ20" s="5"/>
      <c r="AMK20" s="5"/>
      <c r="AML20" s="5"/>
      <c r="AMM20" s="5"/>
    </row>
    <row r="21" spans="1:1027" s="300" customFormat="1" ht="12.75" x14ac:dyDescent="0.2">
      <c r="A21" s="296"/>
      <c r="B21" s="296"/>
      <c r="C21" s="296"/>
      <c r="D21" s="5"/>
      <c r="E21" s="5"/>
      <c r="F21" s="5"/>
      <c r="G21" s="5"/>
      <c r="H21" s="5"/>
      <c r="I21" s="5"/>
      <c r="J21" s="5"/>
      <c r="K21" s="5"/>
      <c r="L21" s="5"/>
      <c r="M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5"/>
      <c r="NI21" s="5"/>
      <c r="NJ21" s="5"/>
      <c r="NK21" s="5"/>
      <c r="NL21" s="5"/>
      <c r="NM21" s="5"/>
      <c r="NN21" s="5"/>
      <c r="NO21" s="5"/>
      <c r="NP21" s="5"/>
      <c r="NQ21" s="5"/>
      <c r="NR21" s="5"/>
      <c r="NS21" s="5"/>
      <c r="NT21" s="5"/>
      <c r="NU21" s="5"/>
      <c r="NV21" s="5"/>
      <c r="NW21" s="5"/>
      <c r="NX21" s="5"/>
      <c r="NY21" s="5"/>
      <c r="NZ21" s="5"/>
      <c r="OA21" s="5"/>
      <c r="OB21" s="5"/>
      <c r="OC21" s="5"/>
      <c r="OD21" s="5"/>
      <c r="OE21" s="5"/>
      <c r="OF21" s="5"/>
      <c r="OG21" s="5"/>
      <c r="OH21" s="5"/>
      <c r="OI21" s="5"/>
      <c r="OJ21" s="5"/>
      <c r="OK21" s="5"/>
      <c r="OL21" s="5"/>
      <c r="OM21" s="5"/>
      <c r="ON21" s="5"/>
      <c r="OO21" s="5"/>
      <c r="OP21" s="5"/>
      <c r="OQ21" s="5"/>
      <c r="OR21" s="5"/>
      <c r="OS21" s="5"/>
      <c r="OT21" s="5"/>
      <c r="OU21" s="5"/>
      <c r="OV21" s="5"/>
      <c r="OW21" s="5"/>
      <c r="OX21" s="5"/>
      <c r="OY21" s="5"/>
      <c r="OZ21" s="5"/>
      <c r="PA21" s="5"/>
      <c r="PB21" s="5"/>
      <c r="PC21" s="5"/>
      <c r="PD21" s="5"/>
      <c r="PE21" s="5"/>
      <c r="PF21" s="5"/>
      <c r="PG21" s="5"/>
      <c r="PH21" s="5"/>
      <c r="PI21" s="5"/>
      <c r="PJ21" s="5"/>
      <c r="PK21" s="5"/>
      <c r="PL21" s="5"/>
      <c r="PM21" s="5"/>
      <c r="PN21" s="5"/>
      <c r="PO21" s="5"/>
      <c r="PP21" s="5"/>
      <c r="PQ21" s="5"/>
      <c r="PR21" s="5"/>
      <c r="PS21" s="5"/>
      <c r="PT21" s="5"/>
      <c r="PU21" s="5"/>
      <c r="PV21" s="5"/>
      <c r="PW21" s="5"/>
      <c r="PX21" s="5"/>
      <c r="PY21" s="5"/>
      <c r="PZ21" s="5"/>
      <c r="QA21" s="5"/>
      <c r="QB21" s="5"/>
      <c r="QC21" s="5"/>
      <c r="QD21" s="5"/>
      <c r="QE21" s="5"/>
      <c r="QF21" s="5"/>
      <c r="QG21" s="5"/>
      <c r="QH21" s="5"/>
      <c r="QI21" s="5"/>
      <c r="QJ21" s="5"/>
      <c r="QK21" s="5"/>
      <c r="QL21" s="5"/>
      <c r="QM21" s="5"/>
      <c r="QN21" s="5"/>
      <c r="QO21" s="5"/>
      <c r="QP21" s="5"/>
      <c r="QQ21" s="5"/>
      <c r="QR21" s="5"/>
      <c r="QS21" s="5"/>
      <c r="QT21" s="5"/>
      <c r="QU21" s="5"/>
      <c r="QV21" s="5"/>
      <c r="QW21" s="5"/>
      <c r="QX21" s="5"/>
      <c r="QY21" s="5"/>
      <c r="QZ21" s="5"/>
      <c r="RA21" s="5"/>
      <c r="RB21" s="5"/>
      <c r="RC21" s="5"/>
      <c r="RD21" s="5"/>
      <c r="RE21" s="5"/>
      <c r="RF21" s="5"/>
      <c r="RG21" s="5"/>
      <c r="RH21" s="5"/>
      <c r="RI21" s="5"/>
      <c r="RJ21" s="5"/>
      <c r="RK21" s="5"/>
      <c r="RL21" s="5"/>
      <c r="RM21" s="5"/>
      <c r="RN21" s="5"/>
      <c r="RO21" s="5"/>
      <c r="RP21" s="5"/>
      <c r="RQ21" s="5"/>
      <c r="RR21" s="5"/>
      <c r="RS21" s="5"/>
      <c r="RT21" s="5"/>
      <c r="RU21" s="5"/>
      <c r="RV21" s="5"/>
      <c r="RW21" s="5"/>
      <c r="RX21" s="5"/>
      <c r="RY21" s="5"/>
      <c r="RZ21" s="5"/>
      <c r="SA21" s="5"/>
      <c r="SB21" s="5"/>
      <c r="SC21" s="5"/>
      <c r="SD21" s="5"/>
      <c r="SE21" s="5"/>
      <c r="SF21" s="5"/>
      <c r="SG21" s="5"/>
      <c r="SH21" s="5"/>
      <c r="SI21" s="5"/>
      <c r="SJ21" s="5"/>
      <c r="SK21" s="5"/>
      <c r="SL21" s="5"/>
      <c r="SM21" s="5"/>
      <c r="SN21" s="5"/>
      <c r="SO21" s="5"/>
      <c r="SP21" s="5"/>
      <c r="SQ21" s="5"/>
      <c r="SR21" s="5"/>
      <c r="SS21" s="5"/>
      <c r="ST21" s="5"/>
      <c r="SU21" s="5"/>
      <c r="SV21" s="5"/>
      <c r="SW21" s="5"/>
      <c r="SX21" s="5"/>
      <c r="SY21" s="5"/>
      <c r="SZ21" s="5"/>
      <c r="TA21" s="5"/>
      <c r="TB21" s="5"/>
      <c r="TC21" s="5"/>
      <c r="TD21" s="5"/>
      <c r="TE21" s="5"/>
      <c r="TF21" s="5"/>
      <c r="TG21" s="5"/>
      <c r="TH21" s="5"/>
      <c r="TI21" s="5"/>
      <c r="TJ21" s="5"/>
      <c r="TK21" s="5"/>
      <c r="TL21" s="5"/>
      <c r="TM21" s="5"/>
      <c r="TN21" s="5"/>
      <c r="TO21" s="5"/>
      <c r="TP21" s="5"/>
      <c r="TQ21" s="5"/>
      <c r="TR21" s="5"/>
      <c r="TS21" s="5"/>
      <c r="TT21" s="5"/>
      <c r="TU21" s="5"/>
      <c r="TV21" s="5"/>
      <c r="TW21" s="5"/>
      <c r="TX21" s="5"/>
      <c r="TY21" s="5"/>
      <c r="TZ21" s="5"/>
      <c r="UA21" s="5"/>
      <c r="UB21" s="5"/>
      <c r="UC21" s="5"/>
      <c r="UD21" s="5"/>
      <c r="UE21" s="5"/>
      <c r="UF21" s="5"/>
      <c r="UG21" s="5"/>
      <c r="UH21" s="5"/>
      <c r="UI21" s="5"/>
      <c r="UJ21" s="5"/>
      <c r="UK21" s="5"/>
      <c r="UL21" s="5"/>
      <c r="UM21" s="5"/>
      <c r="UN21" s="5"/>
      <c r="UO21" s="5"/>
      <c r="UP21" s="5"/>
      <c r="UQ21" s="5"/>
      <c r="UR21" s="5"/>
      <c r="US21" s="5"/>
      <c r="UT21" s="5"/>
      <c r="UU21" s="5"/>
      <c r="UV21" s="5"/>
      <c r="UW21" s="5"/>
      <c r="UX21" s="5"/>
      <c r="UY21" s="5"/>
      <c r="UZ21" s="5"/>
      <c r="VA21" s="5"/>
      <c r="VB21" s="5"/>
      <c r="VC21" s="5"/>
      <c r="VD21" s="5"/>
      <c r="VE21" s="5"/>
      <c r="VF21" s="5"/>
      <c r="VG21" s="5"/>
      <c r="VH21" s="5"/>
      <c r="VI21" s="5"/>
      <c r="VJ21" s="5"/>
      <c r="VK21" s="5"/>
      <c r="VL21" s="5"/>
      <c r="VM21" s="5"/>
      <c r="VN21" s="5"/>
      <c r="VO21" s="5"/>
      <c r="VP21" s="5"/>
      <c r="VQ21" s="5"/>
      <c r="VR21" s="5"/>
      <c r="VS21" s="5"/>
      <c r="VT21" s="5"/>
      <c r="VU21" s="5"/>
      <c r="VV21" s="5"/>
      <c r="VW21" s="5"/>
      <c r="VX21" s="5"/>
      <c r="VY21" s="5"/>
      <c r="VZ21" s="5"/>
      <c r="WA21" s="5"/>
      <c r="WB21" s="5"/>
      <c r="WC21" s="5"/>
      <c r="WD21" s="5"/>
      <c r="WE21" s="5"/>
      <c r="WF21" s="5"/>
      <c r="WG21" s="5"/>
      <c r="WH21" s="5"/>
      <c r="WI21" s="5"/>
      <c r="WJ21" s="5"/>
      <c r="WK21" s="5"/>
      <c r="WL21" s="5"/>
      <c r="WM21" s="5"/>
      <c r="WN21" s="5"/>
      <c r="WO21" s="5"/>
      <c r="WP21" s="5"/>
      <c r="WQ21" s="5"/>
      <c r="WR21" s="5"/>
      <c r="WS21" s="5"/>
      <c r="WT21" s="5"/>
      <c r="WU21" s="5"/>
      <c r="WV21" s="5"/>
      <c r="WW21" s="5"/>
      <c r="WX21" s="5"/>
      <c r="WY21" s="5"/>
      <c r="WZ21" s="5"/>
      <c r="XA21" s="5"/>
      <c r="XB21" s="5"/>
      <c r="XC21" s="5"/>
      <c r="XD21" s="5"/>
      <c r="XE21" s="5"/>
      <c r="XF21" s="5"/>
      <c r="XG21" s="5"/>
      <c r="XH21" s="5"/>
      <c r="XI21" s="5"/>
      <c r="XJ21" s="5"/>
      <c r="XK21" s="5"/>
      <c r="XL21" s="5"/>
      <c r="XM21" s="5"/>
      <c r="XN21" s="5"/>
      <c r="XO21" s="5"/>
      <c r="XP21" s="5"/>
      <c r="XQ21" s="5"/>
      <c r="XR21" s="5"/>
      <c r="XS21" s="5"/>
      <c r="XT21" s="5"/>
      <c r="XU21" s="5"/>
      <c r="XV21" s="5"/>
      <c r="XW21" s="5"/>
      <c r="XX21" s="5"/>
      <c r="XY21" s="5"/>
      <c r="XZ21" s="5"/>
      <c r="YA21" s="5"/>
      <c r="YB21" s="5"/>
      <c r="YC21" s="5"/>
      <c r="YD21" s="5"/>
      <c r="YE21" s="5"/>
      <c r="YF21" s="5"/>
      <c r="YG21" s="5"/>
      <c r="YH21" s="5"/>
      <c r="YI21" s="5"/>
      <c r="YJ21" s="5"/>
      <c r="YK21" s="5"/>
      <c r="YL21" s="5"/>
      <c r="YM21" s="5"/>
      <c r="YN21" s="5"/>
      <c r="YO21" s="5"/>
      <c r="YP21" s="5"/>
      <c r="YQ21" s="5"/>
      <c r="YR21" s="5"/>
      <c r="YS21" s="5"/>
      <c r="YT21" s="5"/>
      <c r="YU21" s="5"/>
      <c r="YV21" s="5"/>
      <c r="YW21" s="5"/>
      <c r="YX21" s="5"/>
      <c r="YY21" s="5"/>
      <c r="YZ21" s="5"/>
      <c r="ZA21" s="5"/>
      <c r="ZB21" s="5"/>
      <c r="ZC21" s="5"/>
      <c r="ZD21" s="5"/>
      <c r="ZE21" s="5"/>
      <c r="ZF21" s="5"/>
      <c r="ZG21" s="5"/>
      <c r="ZH21" s="5"/>
      <c r="ZI21" s="5"/>
      <c r="ZJ21" s="5"/>
      <c r="ZK21" s="5"/>
      <c r="ZL21" s="5"/>
      <c r="ZM21" s="5"/>
      <c r="ZN21" s="5"/>
      <c r="ZO21" s="5"/>
      <c r="ZP21" s="5"/>
      <c r="ZQ21" s="5"/>
      <c r="ZR21" s="5"/>
      <c r="ZS21" s="5"/>
      <c r="ZT21" s="5"/>
      <c r="ZU21" s="5"/>
      <c r="ZV21" s="5"/>
      <c r="ZW21" s="5"/>
      <c r="ZX21" s="5"/>
      <c r="ZY21" s="5"/>
      <c r="ZZ21" s="5"/>
      <c r="AAA21" s="5"/>
      <c r="AAB21" s="5"/>
      <c r="AAC21" s="5"/>
      <c r="AAD21" s="5"/>
      <c r="AAE21" s="5"/>
      <c r="AAF21" s="5"/>
      <c r="AAG21" s="5"/>
      <c r="AAH21" s="5"/>
      <c r="AAI21" s="5"/>
      <c r="AAJ21" s="5"/>
      <c r="AAK21" s="5"/>
      <c r="AAL21" s="5"/>
      <c r="AAM21" s="5"/>
      <c r="AAN21" s="5"/>
      <c r="AAO21" s="5"/>
      <c r="AAP21" s="5"/>
      <c r="AAQ21" s="5"/>
      <c r="AAR21" s="5"/>
      <c r="AAS21" s="5"/>
      <c r="AAT21" s="5"/>
      <c r="AAU21" s="5"/>
      <c r="AAV21" s="5"/>
      <c r="AAW21" s="5"/>
      <c r="AAX21" s="5"/>
      <c r="AAY21" s="5"/>
      <c r="AAZ21" s="5"/>
      <c r="ABA21" s="5"/>
      <c r="ABB21" s="5"/>
      <c r="ABC21" s="5"/>
      <c r="ABD21" s="5"/>
      <c r="ABE21" s="5"/>
      <c r="ABF21" s="5"/>
      <c r="ABG21" s="5"/>
      <c r="ABH21" s="5"/>
      <c r="ABI21" s="5"/>
      <c r="ABJ21" s="5"/>
      <c r="ABK21" s="5"/>
      <c r="ABL21" s="5"/>
      <c r="ABM21" s="5"/>
      <c r="ABN21" s="5"/>
      <c r="ABO21" s="5"/>
      <c r="ABP21" s="5"/>
      <c r="ABQ21" s="5"/>
      <c r="ABR21" s="5"/>
      <c r="ABS21" s="5"/>
      <c r="ABT21" s="5"/>
      <c r="ABU21" s="5"/>
      <c r="ABV21" s="5"/>
      <c r="ABW21" s="5"/>
      <c r="ABX21" s="5"/>
      <c r="ABY21" s="5"/>
      <c r="ABZ21" s="5"/>
      <c r="ACA21" s="5"/>
      <c r="ACB21" s="5"/>
      <c r="ACC21" s="5"/>
      <c r="ACD21" s="5"/>
      <c r="ACE21" s="5"/>
      <c r="ACF21" s="5"/>
      <c r="ACG21" s="5"/>
      <c r="ACH21" s="5"/>
      <c r="ACI21" s="5"/>
      <c r="ACJ21" s="5"/>
      <c r="ACK21" s="5"/>
      <c r="ACL21" s="5"/>
      <c r="ACM21" s="5"/>
      <c r="ACN21" s="5"/>
      <c r="ACO21" s="5"/>
      <c r="ACP21" s="5"/>
      <c r="ACQ21" s="5"/>
      <c r="ACR21" s="5"/>
      <c r="ACS21" s="5"/>
      <c r="ACT21" s="5"/>
      <c r="ACU21" s="5"/>
      <c r="ACV21" s="5"/>
      <c r="ACW21" s="5"/>
      <c r="ACX21" s="5"/>
      <c r="ACY21" s="5"/>
      <c r="ACZ21" s="5"/>
      <c r="ADA21" s="5"/>
      <c r="ADB21" s="5"/>
      <c r="ADC21" s="5"/>
      <c r="ADD21" s="5"/>
      <c r="ADE21" s="5"/>
      <c r="ADF21" s="5"/>
      <c r="ADG21" s="5"/>
      <c r="ADH21" s="5"/>
      <c r="ADI21" s="5"/>
      <c r="ADJ21" s="5"/>
      <c r="ADK21" s="5"/>
      <c r="ADL21" s="5"/>
      <c r="ADM21" s="5"/>
      <c r="ADN21" s="5"/>
      <c r="ADO21" s="5"/>
      <c r="ADP21" s="5"/>
      <c r="ADQ21" s="5"/>
      <c r="ADR21" s="5"/>
      <c r="ADS21" s="5"/>
      <c r="ADT21" s="5"/>
      <c r="ADU21" s="5"/>
      <c r="ADV21" s="5"/>
      <c r="ADW21" s="5"/>
      <c r="ADX21" s="5"/>
      <c r="ADY21" s="5"/>
      <c r="ADZ21" s="5"/>
      <c r="AEA21" s="5"/>
      <c r="AEB21" s="5"/>
      <c r="AEC21" s="5"/>
      <c r="AED21" s="5"/>
      <c r="AEE21" s="5"/>
      <c r="AEF21" s="5"/>
      <c r="AEG21" s="5"/>
      <c r="AEH21" s="5"/>
      <c r="AEI21" s="5"/>
      <c r="AEJ21" s="5"/>
      <c r="AEK21" s="5"/>
      <c r="AEL21" s="5"/>
      <c r="AEM21" s="5"/>
      <c r="AEN21" s="5"/>
      <c r="AEO21" s="5"/>
      <c r="AEP21" s="5"/>
      <c r="AEQ21" s="5"/>
      <c r="AER21" s="5"/>
      <c r="AES21" s="5"/>
      <c r="AET21" s="5"/>
      <c r="AEU21" s="5"/>
      <c r="AEV21" s="5"/>
      <c r="AEW21" s="5"/>
      <c r="AEX21" s="5"/>
      <c r="AEY21" s="5"/>
      <c r="AEZ21" s="5"/>
      <c r="AFA21" s="5"/>
      <c r="AFB21" s="5"/>
      <c r="AFC21" s="5"/>
      <c r="AFD21" s="5"/>
      <c r="AFE21" s="5"/>
      <c r="AFF21" s="5"/>
      <c r="AFG21" s="5"/>
      <c r="AFH21" s="5"/>
      <c r="AFI21" s="5"/>
      <c r="AFJ21" s="5"/>
      <c r="AFK21" s="5"/>
      <c r="AFL21" s="5"/>
      <c r="AFM21" s="5"/>
      <c r="AFN21" s="5"/>
      <c r="AFO21" s="5"/>
      <c r="AFP21" s="5"/>
      <c r="AFQ21" s="5"/>
      <c r="AFR21" s="5"/>
      <c r="AFS21" s="5"/>
      <c r="AFT21" s="5"/>
      <c r="AFU21" s="5"/>
      <c r="AFV21" s="5"/>
      <c r="AFW21" s="5"/>
      <c r="AFX21" s="5"/>
      <c r="AFY21" s="5"/>
      <c r="AFZ21" s="5"/>
      <c r="AGA21" s="5"/>
      <c r="AGB21" s="5"/>
      <c r="AGC21" s="5"/>
      <c r="AGD21" s="5"/>
      <c r="AGE21" s="5"/>
      <c r="AGF21" s="5"/>
      <c r="AGG21" s="5"/>
      <c r="AGH21" s="5"/>
      <c r="AGI21" s="5"/>
      <c r="AGJ21" s="5"/>
      <c r="AGK21" s="5"/>
      <c r="AGL21" s="5"/>
      <c r="AGM21" s="5"/>
      <c r="AGN21" s="5"/>
      <c r="AGO21" s="5"/>
      <c r="AGP21" s="5"/>
      <c r="AGQ21" s="5"/>
      <c r="AGR21" s="5"/>
      <c r="AGS21" s="5"/>
      <c r="AGT21" s="5"/>
      <c r="AGU21" s="5"/>
      <c r="AGV21" s="5"/>
      <c r="AGW21" s="5"/>
      <c r="AGX21" s="5"/>
      <c r="AGY21" s="5"/>
      <c r="AGZ21" s="5"/>
      <c r="AHA21" s="5"/>
      <c r="AHB21" s="5"/>
      <c r="AHC21" s="5"/>
      <c r="AHD21" s="5"/>
      <c r="AHE21" s="5"/>
      <c r="AHF21" s="5"/>
      <c r="AHG21" s="5"/>
      <c r="AHH21" s="5"/>
      <c r="AHI21" s="5"/>
      <c r="AHJ21" s="5"/>
      <c r="AHK21" s="5"/>
      <c r="AHL21" s="5"/>
      <c r="AHM21" s="5"/>
      <c r="AHN21" s="5"/>
      <c r="AHO21" s="5"/>
      <c r="AHP21" s="5"/>
      <c r="AHQ21" s="5"/>
      <c r="AHR21" s="5"/>
      <c r="AHS21" s="5"/>
      <c r="AHT21" s="5"/>
      <c r="AHU21" s="5"/>
      <c r="AHV21" s="5"/>
      <c r="AHW21" s="5"/>
      <c r="AHX21" s="5"/>
      <c r="AHY21" s="5"/>
      <c r="AHZ21" s="5"/>
      <c r="AIA21" s="5"/>
      <c r="AIB21" s="5"/>
      <c r="AIC21" s="5"/>
      <c r="AID21" s="5"/>
      <c r="AIE21" s="5"/>
      <c r="AIF21" s="5"/>
      <c r="AIG21" s="5"/>
      <c r="AIH21" s="5"/>
      <c r="AII21" s="5"/>
      <c r="AIJ21" s="5"/>
      <c r="AIK21" s="5"/>
      <c r="AIL21" s="5"/>
      <c r="AIM21" s="5"/>
      <c r="AIN21" s="5"/>
      <c r="AIO21" s="5"/>
      <c r="AIP21" s="5"/>
      <c r="AIQ21" s="5"/>
      <c r="AIR21" s="5"/>
      <c r="AIS21" s="5"/>
      <c r="AIT21" s="5"/>
      <c r="AIU21" s="5"/>
      <c r="AIV21" s="5"/>
      <c r="AIW21" s="5"/>
      <c r="AIX21" s="5"/>
      <c r="AIY21" s="5"/>
      <c r="AIZ21" s="5"/>
      <c r="AJA21" s="5"/>
      <c r="AJB21" s="5"/>
      <c r="AJC21" s="5"/>
      <c r="AJD21" s="5"/>
      <c r="AJE21" s="5"/>
      <c r="AJF21" s="5"/>
      <c r="AJG21" s="5"/>
      <c r="AJH21" s="5"/>
      <c r="AJI21" s="5"/>
      <c r="AJJ21" s="5"/>
      <c r="AJK21" s="5"/>
      <c r="AJL21" s="5"/>
      <c r="AJM21" s="5"/>
      <c r="AJN21" s="5"/>
      <c r="AJO21" s="5"/>
      <c r="AJP21" s="5"/>
      <c r="AJQ21" s="5"/>
      <c r="AJR21" s="5"/>
      <c r="AJS21" s="5"/>
      <c r="AJT21" s="5"/>
      <c r="AJU21" s="5"/>
      <c r="AJV21" s="5"/>
      <c r="AJW21" s="5"/>
      <c r="AJX21" s="5"/>
      <c r="AJY21" s="5"/>
      <c r="AJZ21" s="5"/>
      <c r="AKA21" s="5"/>
      <c r="AKB21" s="5"/>
      <c r="AKC21" s="5"/>
      <c r="AKD21" s="5"/>
      <c r="AKE21" s="5"/>
      <c r="AKF21" s="5"/>
      <c r="AKG21" s="5"/>
      <c r="AKH21" s="5"/>
      <c r="AKI21" s="5"/>
      <c r="AKJ21" s="5"/>
      <c r="AKK21" s="5"/>
      <c r="AKL21" s="5"/>
      <c r="AKM21" s="5"/>
      <c r="AKN21" s="5"/>
      <c r="AKO21" s="5"/>
      <c r="AKP21" s="5"/>
      <c r="AKQ21" s="5"/>
      <c r="AKR21" s="5"/>
      <c r="AKS21" s="5"/>
      <c r="AKT21" s="5"/>
      <c r="AKU21" s="5"/>
      <c r="AKV21" s="5"/>
      <c r="AKW21" s="5"/>
      <c r="AKX21" s="5"/>
      <c r="AKY21" s="5"/>
      <c r="AKZ21" s="5"/>
      <c r="ALA21" s="5"/>
      <c r="ALB21" s="5"/>
      <c r="ALC21" s="5"/>
      <c r="ALD21" s="5"/>
      <c r="ALE21" s="5"/>
      <c r="ALF21" s="5"/>
      <c r="ALG21" s="5"/>
      <c r="ALH21" s="5"/>
      <c r="ALI21" s="5"/>
      <c r="ALJ21" s="5"/>
      <c r="ALK21" s="5"/>
      <c r="ALL21" s="5"/>
      <c r="ALM21" s="5"/>
      <c r="ALN21" s="5"/>
      <c r="ALO21" s="5"/>
      <c r="ALP21" s="5"/>
      <c r="ALQ21" s="5"/>
      <c r="ALR21" s="5"/>
      <c r="ALS21" s="5"/>
      <c r="ALT21" s="5"/>
      <c r="ALU21" s="5"/>
      <c r="ALV21" s="5"/>
      <c r="ALW21" s="5"/>
      <c r="ALX21" s="5"/>
      <c r="ALY21" s="5"/>
      <c r="ALZ21" s="5"/>
      <c r="AMA21" s="5"/>
      <c r="AMB21" s="5"/>
      <c r="AMC21" s="5"/>
      <c r="AMD21" s="5"/>
      <c r="AME21" s="5"/>
      <c r="AMF21" s="5"/>
      <c r="AMG21" s="5"/>
      <c r="AMH21" s="5"/>
      <c r="AMI21" s="5"/>
      <c r="AMJ21" s="5"/>
      <c r="AMK21" s="5"/>
      <c r="AML21" s="5"/>
      <c r="AMM21" s="5"/>
    </row>
    <row r="22" spans="1:1027" s="300" customFormat="1" ht="12.75" x14ac:dyDescent="0.2">
      <c r="A22" s="296"/>
      <c r="B22" s="296"/>
      <c r="C22" s="296"/>
      <c r="D22" s="5"/>
      <c r="E22" s="5"/>
      <c r="F22" s="5"/>
      <c r="G22" s="5"/>
      <c r="H22" s="5"/>
      <c r="I22" s="5"/>
      <c r="J22" s="5"/>
      <c r="K22" s="5"/>
      <c r="L22" s="5"/>
      <c r="M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5"/>
      <c r="NI22" s="5"/>
      <c r="NJ22" s="5"/>
      <c r="NK22" s="5"/>
      <c r="NL22" s="5"/>
      <c r="NM22" s="5"/>
      <c r="NN22" s="5"/>
      <c r="NO22" s="5"/>
      <c r="NP22" s="5"/>
      <c r="NQ22" s="5"/>
      <c r="NR22" s="5"/>
      <c r="NS22" s="5"/>
      <c r="NT22" s="5"/>
      <c r="NU22" s="5"/>
      <c r="NV22" s="5"/>
      <c r="NW22" s="5"/>
      <c r="NX22" s="5"/>
      <c r="NY22" s="5"/>
      <c r="NZ22" s="5"/>
      <c r="OA22" s="5"/>
      <c r="OB22" s="5"/>
      <c r="OC22" s="5"/>
      <c r="OD22" s="5"/>
      <c r="OE22" s="5"/>
      <c r="OF22" s="5"/>
      <c r="OG22" s="5"/>
      <c r="OH22" s="5"/>
      <c r="OI22" s="5"/>
      <c r="OJ22" s="5"/>
      <c r="OK22" s="5"/>
      <c r="OL22" s="5"/>
      <c r="OM22" s="5"/>
      <c r="ON22" s="5"/>
      <c r="OO22" s="5"/>
      <c r="OP22" s="5"/>
      <c r="OQ22" s="5"/>
      <c r="OR22" s="5"/>
      <c r="OS22" s="5"/>
      <c r="OT22" s="5"/>
      <c r="OU22" s="5"/>
      <c r="OV22" s="5"/>
      <c r="OW22" s="5"/>
      <c r="OX22" s="5"/>
      <c r="OY22" s="5"/>
      <c r="OZ22" s="5"/>
      <c r="PA22" s="5"/>
      <c r="PB22" s="5"/>
      <c r="PC22" s="5"/>
      <c r="PD22" s="5"/>
      <c r="PE22" s="5"/>
      <c r="PF22" s="5"/>
      <c r="PG22" s="5"/>
      <c r="PH22" s="5"/>
      <c r="PI22" s="5"/>
      <c r="PJ22" s="5"/>
      <c r="PK22" s="5"/>
      <c r="PL22" s="5"/>
      <c r="PM22" s="5"/>
      <c r="PN22" s="5"/>
      <c r="PO22" s="5"/>
      <c r="PP22" s="5"/>
      <c r="PQ22" s="5"/>
      <c r="PR22" s="5"/>
      <c r="PS22" s="5"/>
      <c r="PT22" s="5"/>
      <c r="PU22" s="5"/>
      <c r="PV22" s="5"/>
      <c r="PW22" s="5"/>
      <c r="PX22" s="5"/>
      <c r="PY22" s="5"/>
      <c r="PZ22" s="5"/>
      <c r="QA22" s="5"/>
      <c r="QB22" s="5"/>
      <c r="QC22" s="5"/>
      <c r="QD22" s="5"/>
      <c r="QE22" s="5"/>
      <c r="QF22" s="5"/>
      <c r="QG22" s="5"/>
      <c r="QH22" s="5"/>
      <c r="QI22" s="5"/>
      <c r="QJ22" s="5"/>
      <c r="QK22" s="5"/>
      <c r="QL22" s="5"/>
      <c r="QM22" s="5"/>
      <c r="QN22" s="5"/>
      <c r="QO22" s="5"/>
      <c r="QP22" s="5"/>
      <c r="QQ22" s="5"/>
      <c r="QR22" s="5"/>
      <c r="QS22" s="5"/>
      <c r="QT22" s="5"/>
      <c r="QU22" s="5"/>
      <c r="QV22" s="5"/>
      <c r="QW22" s="5"/>
      <c r="QX22" s="5"/>
      <c r="QY22" s="5"/>
      <c r="QZ22" s="5"/>
      <c r="RA22" s="5"/>
      <c r="RB22" s="5"/>
      <c r="RC22" s="5"/>
      <c r="RD22" s="5"/>
      <c r="RE22" s="5"/>
      <c r="RF22" s="5"/>
      <c r="RG22" s="5"/>
      <c r="RH22" s="5"/>
      <c r="RI22" s="5"/>
      <c r="RJ22" s="5"/>
      <c r="RK22" s="5"/>
      <c r="RL22" s="5"/>
      <c r="RM22" s="5"/>
      <c r="RN22" s="5"/>
      <c r="RO22" s="5"/>
      <c r="RP22" s="5"/>
      <c r="RQ22" s="5"/>
      <c r="RR22" s="5"/>
      <c r="RS22" s="5"/>
      <c r="RT22" s="5"/>
      <c r="RU22" s="5"/>
      <c r="RV22" s="5"/>
      <c r="RW22" s="5"/>
      <c r="RX22" s="5"/>
      <c r="RY22" s="5"/>
      <c r="RZ22" s="5"/>
      <c r="SA22" s="5"/>
      <c r="SB22" s="5"/>
      <c r="SC22" s="5"/>
      <c r="SD22" s="5"/>
      <c r="SE22" s="5"/>
      <c r="SF22" s="5"/>
      <c r="SG22" s="5"/>
      <c r="SH22" s="5"/>
      <c r="SI22" s="5"/>
      <c r="SJ22" s="5"/>
      <c r="SK22" s="5"/>
      <c r="SL22" s="5"/>
      <c r="SM22" s="5"/>
      <c r="SN22" s="5"/>
      <c r="SO22" s="5"/>
      <c r="SP22" s="5"/>
      <c r="SQ22" s="5"/>
      <c r="SR22" s="5"/>
      <c r="SS22" s="5"/>
      <c r="ST22" s="5"/>
      <c r="SU22" s="5"/>
      <c r="SV22" s="5"/>
      <c r="SW22" s="5"/>
      <c r="SX22" s="5"/>
      <c r="SY22" s="5"/>
      <c r="SZ22" s="5"/>
      <c r="TA22" s="5"/>
      <c r="TB22" s="5"/>
      <c r="TC22" s="5"/>
      <c r="TD22" s="5"/>
      <c r="TE22" s="5"/>
      <c r="TF22" s="5"/>
      <c r="TG22" s="5"/>
      <c r="TH22" s="5"/>
      <c r="TI22" s="5"/>
      <c r="TJ22" s="5"/>
      <c r="TK22" s="5"/>
      <c r="TL22" s="5"/>
      <c r="TM22" s="5"/>
      <c r="TN22" s="5"/>
      <c r="TO22" s="5"/>
      <c r="TP22" s="5"/>
      <c r="TQ22" s="5"/>
      <c r="TR22" s="5"/>
      <c r="TS22" s="5"/>
      <c r="TT22" s="5"/>
      <c r="TU22" s="5"/>
      <c r="TV22" s="5"/>
      <c r="TW22" s="5"/>
      <c r="TX22" s="5"/>
      <c r="TY22" s="5"/>
      <c r="TZ22" s="5"/>
      <c r="UA22" s="5"/>
      <c r="UB22" s="5"/>
      <c r="UC22" s="5"/>
      <c r="UD22" s="5"/>
      <c r="UE22" s="5"/>
      <c r="UF22" s="5"/>
      <c r="UG22" s="5"/>
      <c r="UH22" s="5"/>
      <c r="UI22" s="5"/>
      <c r="UJ22" s="5"/>
      <c r="UK22" s="5"/>
      <c r="UL22" s="5"/>
      <c r="UM22" s="5"/>
      <c r="UN22" s="5"/>
      <c r="UO22" s="5"/>
      <c r="UP22" s="5"/>
      <c r="UQ22" s="5"/>
      <c r="UR22" s="5"/>
      <c r="US22" s="5"/>
      <c r="UT22" s="5"/>
      <c r="UU22" s="5"/>
      <c r="UV22" s="5"/>
      <c r="UW22" s="5"/>
      <c r="UX22" s="5"/>
      <c r="UY22" s="5"/>
      <c r="UZ22" s="5"/>
      <c r="VA22" s="5"/>
      <c r="VB22" s="5"/>
      <c r="VC22" s="5"/>
      <c r="VD22" s="5"/>
      <c r="VE22" s="5"/>
      <c r="VF22" s="5"/>
      <c r="VG22" s="5"/>
      <c r="VH22" s="5"/>
      <c r="VI22" s="5"/>
      <c r="VJ22" s="5"/>
      <c r="VK22" s="5"/>
      <c r="VL22" s="5"/>
      <c r="VM22" s="5"/>
      <c r="VN22" s="5"/>
      <c r="VO22" s="5"/>
      <c r="VP22" s="5"/>
      <c r="VQ22" s="5"/>
      <c r="VR22" s="5"/>
      <c r="VS22" s="5"/>
      <c r="VT22" s="5"/>
      <c r="VU22" s="5"/>
      <c r="VV22" s="5"/>
      <c r="VW22" s="5"/>
      <c r="VX22" s="5"/>
      <c r="VY22" s="5"/>
      <c r="VZ22" s="5"/>
      <c r="WA22" s="5"/>
      <c r="WB22" s="5"/>
      <c r="WC22" s="5"/>
      <c r="WD22" s="5"/>
      <c r="WE22" s="5"/>
      <c r="WF22" s="5"/>
      <c r="WG22" s="5"/>
      <c r="WH22" s="5"/>
      <c r="WI22" s="5"/>
      <c r="WJ22" s="5"/>
      <c r="WK22" s="5"/>
      <c r="WL22" s="5"/>
      <c r="WM22" s="5"/>
      <c r="WN22" s="5"/>
      <c r="WO22" s="5"/>
      <c r="WP22" s="5"/>
      <c r="WQ22" s="5"/>
      <c r="WR22" s="5"/>
      <c r="WS22" s="5"/>
      <c r="WT22" s="5"/>
      <c r="WU22" s="5"/>
      <c r="WV22" s="5"/>
      <c r="WW22" s="5"/>
      <c r="WX22" s="5"/>
      <c r="WY22" s="5"/>
      <c r="WZ22" s="5"/>
      <c r="XA22" s="5"/>
      <c r="XB22" s="5"/>
      <c r="XC22" s="5"/>
      <c r="XD22" s="5"/>
      <c r="XE22" s="5"/>
      <c r="XF22" s="5"/>
      <c r="XG22" s="5"/>
      <c r="XH22" s="5"/>
      <c r="XI22" s="5"/>
      <c r="XJ22" s="5"/>
      <c r="XK22" s="5"/>
      <c r="XL22" s="5"/>
      <c r="XM22" s="5"/>
      <c r="XN22" s="5"/>
      <c r="XO22" s="5"/>
      <c r="XP22" s="5"/>
      <c r="XQ22" s="5"/>
      <c r="XR22" s="5"/>
      <c r="XS22" s="5"/>
      <c r="XT22" s="5"/>
      <c r="XU22" s="5"/>
      <c r="XV22" s="5"/>
      <c r="XW22" s="5"/>
      <c r="XX22" s="5"/>
      <c r="XY22" s="5"/>
      <c r="XZ22" s="5"/>
      <c r="YA22" s="5"/>
      <c r="YB22" s="5"/>
      <c r="YC22" s="5"/>
      <c r="YD22" s="5"/>
      <c r="YE22" s="5"/>
      <c r="YF22" s="5"/>
      <c r="YG22" s="5"/>
      <c r="YH22" s="5"/>
      <c r="YI22" s="5"/>
      <c r="YJ22" s="5"/>
      <c r="YK22" s="5"/>
      <c r="YL22" s="5"/>
      <c r="YM22" s="5"/>
      <c r="YN22" s="5"/>
      <c r="YO22" s="5"/>
      <c r="YP22" s="5"/>
      <c r="YQ22" s="5"/>
      <c r="YR22" s="5"/>
      <c r="YS22" s="5"/>
      <c r="YT22" s="5"/>
      <c r="YU22" s="5"/>
      <c r="YV22" s="5"/>
      <c r="YW22" s="5"/>
      <c r="YX22" s="5"/>
      <c r="YY22" s="5"/>
      <c r="YZ22" s="5"/>
      <c r="ZA22" s="5"/>
      <c r="ZB22" s="5"/>
      <c r="ZC22" s="5"/>
      <c r="ZD22" s="5"/>
      <c r="ZE22" s="5"/>
      <c r="ZF22" s="5"/>
      <c r="ZG22" s="5"/>
      <c r="ZH22" s="5"/>
      <c r="ZI22" s="5"/>
      <c r="ZJ22" s="5"/>
      <c r="ZK22" s="5"/>
      <c r="ZL22" s="5"/>
      <c r="ZM22" s="5"/>
      <c r="ZN22" s="5"/>
      <c r="ZO22" s="5"/>
      <c r="ZP22" s="5"/>
      <c r="ZQ22" s="5"/>
      <c r="ZR22" s="5"/>
      <c r="ZS22" s="5"/>
      <c r="ZT22" s="5"/>
      <c r="ZU22" s="5"/>
      <c r="ZV22" s="5"/>
      <c r="ZW22" s="5"/>
      <c r="ZX22" s="5"/>
      <c r="ZY22" s="5"/>
      <c r="ZZ22" s="5"/>
      <c r="AAA22" s="5"/>
      <c r="AAB22" s="5"/>
      <c r="AAC22" s="5"/>
      <c r="AAD22" s="5"/>
      <c r="AAE22" s="5"/>
      <c r="AAF22" s="5"/>
      <c r="AAG22" s="5"/>
      <c r="AAH22" s="5"/>
      <c r="AAI22" s="5"/>
      <c r="AAJ22" s="5"/>
      <c r="AAK22" s="5"/>
      <c r="AAL22" s="5"/>
      <c r="AAM22" s="5"/>
      <c r="AAN22" s="5"/>
      <c r="AAO22" s="5"/>
      <c r="AAP22" s="5"/>
      <c r="AAQ22" s="5"/>
      <c r="AAR22" s="5"/>
      <c r="AAS22" s="5"/>
      <c r="AAT22" s="5"/>
      <c r="AAU22" s="5"/>
      <c r="AAV22" s="5"/>
      <c r="AAW22" s="5"/>
      <c r="AAX22" s="5"/>
      <c r="AAY22" s="5"/>
      <c r="AAZ22" s="5"/>
      <c r="ABA22" s="5"/>
      <c r="ABB22" s="5"/>
      <c r="ABC22" s="5"/>
      <c r="ABD22" s="5"/>
      <c r="ABE22" s="5"/>
      <c r="ABF22" s="5"/>
      <c r="ABG22" s="5"/>
      <c r="ABH22" s="5"/>
      <c r="ABI22" s="5"/>
      <c r="ABJ22" s="5"/>
      <c r="ABK22" s="5"/>
      <c r="ABL22" s="5"/>
      <c r="ABM22" s="5"/>
      <c r="ABN22" s="5"/>
      <c r="ABO22" s="5"/>
      <c r="ABP22" s="5"/>
      <c r="ABQ22" s="5"/>
      <c r="ABR22" s="5"/>
      <c r="ABS22" s="5"/>
      <c r="ABT22" s="5"/>
      <c r="ABU22" s="5"/>
      <c r="ABV22" s="5"/>
      <c r="ABW22" s="5"/>
      <c r="ABX22" s="5"/>
      <c r="ABY22" s="5"/>
      <c r="ABZ22" s="5"/>
      <c r="ACA22" s="5"/>
      <c r="ACB22" s="5"/>
      <c r="ACC22" s="5"/>
      <c r="ACD22" s="5"/>
      <c r="ACE22" s="5"/>
      <c r="ACF22" s="5"/>
      <c r="ACG22" s="5"/>
      <c r="ACH22" s="5"/>
      <c r="ACI22" s="5"/>
      <c r="ACJ22" s="5"/>
      <c r="ACK22" s="5"/>
      <c r="ACL22" s="5"/>
      <c r="ACM22" s="5"/>
      <c r="ACN22" s="5"/>
      <c r="ACO22" s="5"/>
      <c r="ACP22" s="5"/>
      <c r="ACQ22" s="5"/>
      <c r="ACR22" s="5"/>
      <c r="ACS22" s="5"/>
      <c r="ACT22" s="5"/>
      <c r="ACU22" s="5"/>
      <c r="ACV22" s="5"/>
      <c r="ACW22" s="5"/>
      <c r="ACX22" s="5"/>
      <c r="ACY22" s="5"/>
      <c r="ACZ22" s="5"/>
      <c r="ADA22" s="5"/>
      <c r="ADB22" s="5"/>
      <c r="ADC22" s="5"/>
      <c r="ADD22" s="5"/>
      <c r="ADE22" s="5"/>
      <c r="ADF22" s="5"/>
      <c r="ADG22" s="5"/>
      <c r="ADH22" s="5"/>
      <c r="ADI22" s="5"/>
      <c r="ADJ22" s="5"/>
      <c r="ADK22" s="5"/>
      <c r="ADL22" s="5"/>
      <c r="ADM22" s="5"/>
      <c r="ADN22" s="5"/>
      <c r="ADO22" s="5"/>
      <c r="ADP22" s="5"/>
      <c r="ADQ22" s="5"/>
      <c r="ADR22" s="5"/>
      <c r="ADS22" s="5"/>
      <c r="ADT22" s="5"/>
      <c r="ADU22" s="5"/>
      <c r="ADV22" s="5"/>
      <c r="ADW22" s="5"/>
      <c r="ADX22" s="5"/>
      <c r="ADY22" s="5"/>
      <c r="ADZ22" s="5"/>
      <c r="AEA22" s="5"/>
      <c r="AEB22" s="5"/>
      <c r="AEC22" s="5"/>
      <c r="AED22" s="5"/>
      <c r="AEE22" s="5"/>
      <c r="AEF22" s="5"/>
      <c r="AEG22" s="5"/>
      <c r="AEH22" s="5"/>
      <c r="AEI22" s="5"/>
      <c r="AEJ22" s="5"/>
      <c r="AEK22" s="5"/>
      <c r="AEL22" s="5"/>
      <c r="AEM22" s="5"/>
      <c r="AEN22" s="5"/>
      <c r="AEO22" s="5"/>
      <c r="AEP22" s="5"/>
      <c r="AEQ22" s="5"/>
      <c r="AER22" s="5"/>
      <c r="AES22" s="5"/>
      <c r="AET22" s="5"/>
      <c r="AEU22" s="5"/>
      <c r="AEV22" s="5"/>
      <c r="AEW22" s="5"/>
      <c r="AEX22" s="5"/>
      <c r="AEY22" s="5"/>
      <c r="AEZ22" s="5"/>
      <c r="AFA22" s="5"/>
      <c r="AFB22" s="5"/>
      <c r="AFC22" s="5"/>
      <c r="AFD22" s="5"/>
      <c r="AFE22" s="5"/>
      <c r="AFF22" s="5"/>
      <c r="AFG22" s="5"/>
      <c r="AFH22" s="5"/>
      <c r="AFI22" s="5"/>
      <c r="AFJ22" s="5"/>
      <c r="AFK22" s="5"/>
      <c r="AFL22" s="5"/>
      <c r="AFM22" s="5"/>
      <c r="AFN22" s="5"/>
      <c r="AFO22" s="5"/>
      <c r="AFP22" s="5"/>
      <c r="AFQ22" s="5"/>
      <c r="AFR22" s="5"/>
      <c r="AFS22" s="5"/>
      <c r="AFT22" s="5"/>
      <c r="AFU22" s="5"/>
      <c r="AFV22" s="5"/>
      <c r="AFW22" s="5"/>
      <c r="AFX22" s="5"/>
      <c r="AFY22" s="5"/>
      <c r="AFZ22" s="5"/>
      <c r="AGA22" s="5"/>
      <c r="AGB22" s="5"/>
      <c r="AGC22" s="5"/>
      <c r="AGD22" s="5"/>
      <c r="AGE22" s="5"/>
      <c r="AGF22" s="5"/>
      <c r="AGG22" s="5"/>
      <c r="AGH22" s="5"/>
      <c r="AGI22" s="5"/>
      <c r="AGJ22" s="5"/>
      <c r="AGK22" s="5"/>
      <c r="AGL22" s="5"/>
      <c r="AGM22" s="5"/>
      <c r="AGN22" s="5"/>
      <c r="AGO22" s="5"/>
      <c r="AGP22" s="5"/>
      <c r="AGQ22" s="5"/>
      <c r="AGR22" s="5"/>
      <c r="AGS22" s="5"/>
      <c r="AGT22" s="5"/>
      <c r="AGU22" s="5"/>
      <c r="AGV22" s="5"/>
      <c r="AGW22" s="5"/>
      <c r="AGX22" s="5"/>
      <c r="AGY22" s="5"/>
      <c r="AGZ22" s="5"/>
      <c r="AHA22" s="5"/>
      <c r="AHB22" s="5"/>
      <c r="AHC22" s="5"/>
      <c r="AHD22" s="5"/>
      <c r="AHE22" s="5"/>
      <c r="AHF22" s="5"/>
      <c r="AHG22" s="5"/>
      <c r="AHH22" s="5"/>
      <c r="AHI22" s="5"/>
      <c r="AHJ22" s="5"/>
      <c r="AHK22" s="5"/>
      <c r="AHL22" s="5"/>
      <c r="AHM22" s="5"/>
      <c r="AHN22" s="5"/>
      <c r="AHO22" s="5"/>
      <c r="AHP22" s="5"/>
      <c r="AHQ22" s="5"/>
      <c r="AHR22" s="5"/>
      <c r="AHS22" s="5"/>
      <c r="AHT22" s="5"/>
      <c r="AHU22" s="5"/>
      <c r="AHV22" s="5"/>
      <c r="AHW22" s="5"/>
      <c r="AHX22" s="5"/>
      <c r="AHY22" s="5"/>
      <c r="AHZ22" s="5"/>
      <c r="AIA22" s="5"/>
      <c r="AIB22" s="5"/>
      <c r="AIC22" s="5"/>
      <c r="AID22" s="5"/>
      <c r="AIE22" s="5"/>
      <c r="AIF22" s="5"/>
      <c r="AIG22" s="5"/>
      <c r="AIH22" s="5"/>
      <c r="AII22" s="5"/>
      <c r="AIJ22" s="5"/>
      <c r="AIK22" s="5"/>
      <c r="AIL22" s="5"/>
      <c r="AIM22" s="5"/>
      <c r="AIN22" s="5"/>
      <c r="AIO22" s="5"/>
      <c r="AIP22" s="5"/>
      <c r="AIQ22" s="5"/>
      <c r="AIR22" s="5"/>
      <c r="AIS22" s="5"/>
      <c r="AIT22" s="5"/>
      <c r="AIU22" s="5"/>
      <c r="AIV22" s="5"/>
      <c r="AIW22" s="5"/>
      <c r="AIX22" s="5"/>
      <c r="AIY22" s="5"/>
      <c r="AIZ22" s="5"/>
      <c r="AJA22" s="5"/>
      <c r="AJB22" s="5"/>
      <c r="AJC22" s="5"/>
      <c r="AJD22" s="5"/>
      <c r="AJE22" s="5"/>
      <c r="AJF22" s="5"/>
      <c r="AJG22" s="5"/>
      <c r="AJH22" s="5"/>
      <c r="AJI22" s="5"/>
      <c r="AJJ22" s="5"/>
      <c r="AJK22" s="5"/>
      <c r="AJL22" s="5"/>
      <c r="AJM22" s="5"/>
      <c r="AJN22" s="5"/>
      <c r="AJO22" s="5"/>
      <c r="AJP22" s="5"/>
      <c r="AJQ22" s="5"/>
      <c r="AJR22" s="5"/>
      <c r="AJS22" s="5"/>
      <c r="AJT22" s="5"/>
      <c r="AJU22" s="5"/>
      <c r="AJV22" s="5"/>
      <c r="AJW22" s="5"/>
      <c r="AJX22" s="5"/>
      <c r="AJY22" s="5"/>
      <c r="AJZ22" s="5"/>
      <c r="AKA22" s="5"/>
      <c r="AKB22" s="5"/>
      <c r="AKC22" s="5"/>
      <c r="AKD22" s="5"/>
      <c r="AKE22" s="5"/>
      <c r="AKF22" s="5"/>
      <c r="AKG22" s="5"/>
      <c r="AKH22" s="5"/>
      <c r="AKI22" s="5"/>
      <c r="AKJ22" s="5"/>
      <c r="AKK22" s="5"/>
      <c r="AKL22" s="5"/>
      <c r="AKM22" s="5"/>
      <c r="AKN22" s="5"/>
      <c r="AKO22" s="5"/>
      <c r="AKP22" s="5"/>
      <c r="AKQ22" s="5"/>
      <c r="AKR22" s="5"/>
      <c r="AKS22" s="5"/>
      <c r="AKT22" s="5"/>
      <c r="AKU22" s="5"/>
      <c r="AKV22" s="5"/>
      <c r="AKW22" s="5"/>
      <c r="AKX22" s="5"/>
      <c r="AKY22" s="5"/>
      <c r="AKZ22" s="5"/>
      <c r="ALA22" s="5"/>
      <c r="ALB22" s="5"/>
      <c r="ALC22" s="5"/>
      <c r="ALD22" s="5"/>
      <c r="ALE22" s="5"/>
      <c r="ALF22" s="5"/>
      <c r="ALG22" s="5"/>
      <c r="ALH22" s="5"/>
      <c r="ALI22" s="5"/>
      <c r="ALJ22" s="5"/>
      <c r="ALK22" s="5"/>
      <c r="ALL22" s="5"/>
      <c r="ALM22" s="5"/>
      <c r="ALN22" s="5"/>
      <c r="ALO22" s="5"/>
      <c r="ALP22" s="5"/>
      <c r="ALQ22" s="5"/>
      <c r="ALR22" s="5"/>
      <c r="ALS22" s="5"/>
      <c r="ALT22" s="5"/>
      <c r="ALU22" s="5"/>
      <c r="ALV22" s="5"/>
      <c r="ALW22" s="5"/>
      <c r="ALX22" s="5"/>
      <c r="ALY22" s="5"/>
      <c r="ALZ22" s="5"/>
      <c r="AMA22" s="5"/>
      <c r="AMB22" s="5"/>
      <c r="AMC22" s="5"/>
      <c r="AMD22" s="5"/>
      <c r="AME22" s="5"/>
      <c r="AMF22" s="5"/>
      <c r="AMG22" s="5"/>
      <c r="AMH22" s="5"/>
      <c r="AMI22" s="5"/>
      <c r="AMJ22" s="5"/>
      <c r="AMK22" s="5"/>
      <c r="AML22" s="5"/>
      <c r="AMM22" s="5"/>
    </row>
    <row r="23" spans="1:1027" s="300" customFormat="1" ht="12.75" x14ac:dyDescent="0.2">
      <c r="A23" s="5"/>
      <c r="B23" s="5"/>
      <c r="C23" s="5"/>
      <c r="D23" s="301"/>
      <c r="E23" s="302"/>
      <c r="F23" s="302"/>
      <c r="G23" s="302"/>
      <c r="H23" s="302"/>
      <c r="I23" s="302"/>
      <c r="J23" s="302"/>
      <c r="K23" s="302"/>
      <c r="M23" s="296"/>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5"/>
      <c r="NI23" s="5"/>
      <c r="NJ23" s="5"/>
      <c r="NK23" s="5"/>
      <c r="NL23" s="5"/>
      <c r="NM23" s="5"/>
      <c r="NN23" s="5"/>
      <c r="NO23" s="5"/>
      <c r="NP23" s="5"/>
      <c r="NQ23" s="5"/>
      <c r="NR23" s="5"/>
      <c r="NS23" s="5"/>
      <c r="NT23" s="5"/>
      <c r="NU23" s="5"/>
      <c r="NV23" s="5"/>
      <c r="NW23" s="5"/>
      <c r="NX23" s="5"/>
      <c r="NY23" s="5"/>
      <c r="NZ23" s="5"/>
      <c r="OA23" s="5"/>
      <c r="OB23" s="5"/>
      <c r="OC23" s="5"/>
      <c r="OD23" s="5"/>
      <c r="OE23" s="5"/>
      <c r="OF23" s="5"/>
      <c r="OG23" s="5"/>
      <c r="OH23" s="5"/>
      <c r="OI23" s="5"/>
      <c r="OJ23" s="5"/>
      <c r="OK23" s="5"/>
      <c r="OL23" s="5"/>
      <c r="OM23" s="5"/>
      <c r="ON23" s="5"/>
      <c r="OO23" s="5"/>
      <c r="OP23" s="5"/>
      <c r="OQ23" s="5"/>
      <c r="OR23" s="5"/>
      <c r="OS23" s="5"/>
      <c r="OT23" s="5"/>
      <c r="OU23" s="5"/>
      <c r="OV23" s="5"/>
      <c r="OW23" s="5"/>
      <c r="OX23" s="5"/>
      <c r="OY23" s="5"/>
      <c r="OZ23" s="5"/>
      <c r="PA23" s="5"/>
      <c r="PB23" s="5"/>
      <c r="PC23" s="5"/>
      <c r="PD23" s="5"/>
      <c r="PE23" s="5"/>
      <c r="PF23" s="5"/>
      <c r="PG23" s="5"/>
      <c r="PH23" s="5"/>
      <c r="PI23" s="5"/>
      <c r="PJ23" s="5"/>
      <c r="PK23" s="5"/>
      <c r="PL23" s="5"/>
      <c r="PM23" s="5"/>
      <c r="PN23" s="5"/>
      <c r="PO23" s="5"/>
      <c r="PP23" s="5"/>
      <c r="PQ23" s="5"/>
      <c r="PR23" s="5"/>
      <c r="PS23" s="5"/>
      <c r="PT23" s="5"/>
      <c r="PU23" s="5"/>
      <c r="PV23" s="5"/>
      <c r="PW23" s="5"/>
      <c r="PX23" s="5"/>
      <c r="PY23" s="5"/>
      <c r="PZ23" s="5"/>
      <c r="QA23" s="5"/>
      <c r="QB23" s="5"/>
      <c r="QC23" s="5"/>
      <c r="QD23" s="5"/>
      <c r="QE23" s="5"/>
      <c r="QF23" s="5"/>
      <c r="QG23" s="5"/>
      <c r="QH23" s="5"/>
      <c r="QI23" s="5"/>
      <c r="QJ23" s="5"/>
      <c r="QK23" s="5"/>
      <c r="QL23" s="5"/>
      <c r="QM23" s="5"/>
      <c r="QN23" s="5"/>
      <c r="QO23" s="5"/>
      <c r="QP23" s="5"/>
      <c r="QQ23" s="5"/>
      <c r="QR23" s="5"/>
      <c r="QS23" s="5"/>
      <c r="QT23" s="5"/>
      <c r="QU23" s="5"/>
      <c r="QV23" s="5"/>
      <c r="QW23" s="5"/>
      <c r="QX23" s="5"/>
      <c r="QY23" s="5"/>
      <c r="QZ23" s="5"/>
      <c r="RA23" s="5"/>
      <c r="RB23" s="5"/>
      <c r="RC23" s="5"/>
      <c r="RD23" s="5"/>
      <c r="RE23" s="5"/>
      <c r="RF23" s="5"/>
      <c r="RG23" s="5"/>
      <c r="RH23" s="5"/>
      <c r="RI23" s="5"/>
      <c r="RJ23" s="5"/>
      <c r="RK23" s="5"/>
      <c r="RL23" s="5"/>
      <c r="RM23" s="5"/>
      <c r="RN23" s="5"/>
      <c r="RO23" s="5"/>
      <c r="RP23" s="5"/>
      <c r="RQ23" s="5"/>
      <c r="RR23" s="5"/>
      <c r="RS23" s="5"/>
      <c r="RT23" s="5"/>
      <c r="RU23" s="5"/>
      <c r="RV23" s="5"/>
      <c r="RW23" s="5"/>
      <c r="RX23" s="5"/>
      <c r="RY23" s="5"/>
      <c r="RZ23" s="5"/>
      <c r="SA23" s="5"/>
      <c r="SB23" s="5"/>
      <c r="SC23" s="5"/>
      <c r="SD23" s="5"/>
      <c r="SE23" s="5"/>
      <c r="SF23" s="5"/>
      <c r="SG23" s="5"/>
      <c r="SH23" s="5"/>
      <c r="SI23" s="5"/>
      <c r="SJ23" s="5"/>
      <c r="SK23" s="5"/>
      <c r="SL23" s="5"/>
      <c r="SM23" s="5"/>
      <c r="SN23" s="5"/>
      <c r="SO23" s="5"/>
      <c r="SP23" s="5"/>
      <c r="SQ23" s="5"/>
      <c r="SR23" s="5"/>
      <c r="SS23" s="5"/>
      <c r="ST23" s="5"/>
      <c r="SU23" s="5"/>
      <c r="SV23" s="5"/>
      <c r="SW23" s="5"/>
      <c r="SX23" s="5"/>
      <c r="SY23" s="5"/>
      <c r="SZ23" s="5"/>
      <c r="TA23" s="5"/>
      <c r="TB23" s="5"/>
      <c r="TC23" s="5"/>
      <c r="TD23" s="5"/>
      <c r="TE23" s="5"/>
      <c r="TF23" s="5"/>
      <c r="TG23" s="5"/>
      <c r="TH23" s="5"/>
      <c r="TI23" s="5"/>
      <c r="TJ23" s="5"/>
      <c r="TK23" s="5"/>
      <c r="TL23" s="5"/>
      <c r="TM23" s="5"/>
      <c r="TN23" s="5"/>
      <c r="TO23" s="5"/>
      <c r="TP23" s="5"/>
      <c r="TQ23" s="5"/>
      <c r="TR23" s="5"/>
      <c r="TS23" s="5"/>
      <c r="TT23" s="5"/>
      <c r="TU23" s="5"/>
      <c r="TV23" s="5"/>
      <c r="TW23" s="5"/>
      <c r="TX23" s="5"/>
      <c r="TY23" s="5"/>
      <c r="TZ23" s="5"/>
      <c r="UA23" s="5"/>
      <c r="UB23" s="5"/>
      <c r="UC23" s="5"/>
      <c r="UD23" s="5"/>
      <c r="UE23" s="5"/>
      <c r="UF23" s="5"/>
      <c r="UG23" s="5"/>
      <c r="UH23" s="5"/>
      <c r="UI23" s="5"/>
      <c r="UJ23" s="5"/>
      <c r="UK23" s="5"/>
      <c r="UL23" s="5"/>
      <c r="UM23" s="5"/>
      <c r="UN23" s="5"/>
      <c r="UO23" s="5"/>
      <c r="UP23" s="5"/>
      <c r="UQ23" s="5"/>
      <c r="UR23" s="5"/>
      <c r="US23" s="5"/>
      <c r="UT23" s="5"/>
      <c r="UU23" s="5"/>
      <c r="UV23" s="5"/>
      <c r="UW23" s="5"/>
      <c r="UX23" s="5"/>
      <c r="UY23" s="5"/>
      <c r="UZ23" s="5"/>
      <c r="VA23" s="5"/>
      <c r="VB23" s="5"/>
      <c r="VC23" s="5"/>
      <c r="VD23" s="5"/>
      <c r="VE23" s="5"/>
      <c r="VF23" s="5"/>
      <c r="VG23" s="5"/>
      <c r="VH23" s="5"/>
      <c r="VI23" s="5"/>
      <c r="VJ23" s="5"/>
      <c r="VK23" s="5"/>
      <c r="VL23" s="5"/>
      <c r="VM23" s="5"/>
      <c r="VN23" s="5"/>
      <c r="VO23" s="5"/>
      <c r="VP23" s="5"/>
      <c r="VQ23" s="5"/>
      <c r="VR23" s="5"/>
      <c r="VS23" s="5"/>
      <c r="VT23" s="5"/>
      <c r="VU23" s="5"/>
      <c r="VV23" s="5"/>
      <c r="VW23" s="5"/>
      <c r="VX23" s="5"/>
      <c r="VY23" s="5"/>
      <c r="VZ23" s="5"/>
      <c r="WA23" s="5"/>
      <c r="WB23" s="5"/>
      <c r="WC23" s="5"/>
      <c r="WD23" s="5"/>
      <c r="WE23" s="5"/>
      <c r="WF23" s="5"/>
      <c r="WG23" s="5"/>
      <c r="WH23" s="5"/>
      <c r="WI23" s="5"/>
      <c r="WJ23" s="5"/>
      <c r="WK23" s="5"/>
      <c r="WL23" s="5"/>
      <c r="WM23" s="5"/>
      <c r="WN23" s="5"/>
      <c r="WO23" s="5"/>
      <c r="WP23" s="5"/>
      <c r="WQ23" s="5"/>
      <c r="WR23" s="5"/>
      <c r="WS23" s="5"/>
      <c r="WT23" s="5"/>
      <c r="WU23" s="5"/>
      <c r="WV23" s="5"/>
      <c r="WW23" s="5"/>
      <c r="WX23" s="5"/>
      <c r="WY23" s="5"/>
      <c r="WZ23" s="5"/>
      <c r="XA23" s="5"/>
      <c r="XB23" s="5"/>
      <c r="XC23" s="5"/>
      <c r="XD23" s="5"/>
      <c r="XE23" s="5"/>
      <c r="XF23" s="5"/>
      <c r="XG23" s="5"/>
      <c r="XH23" s="5"/>
      <c r="XI23" s="5"/>
      <c r="XJ23" s="5"/>
      <c r="XK23" s="5"/>
      <c r="XL23" s="5"/>
      <c r="XM23" s="5"/>
      <c r="XN23" s="5"/>
      <c r="XO23" s="5"/>
      <c r="XP23" s="5"/>
      <c r="XQ23" s="5"/>
      <c r="XR23" s="5"/>
      <c r="XS23" s="5"/>
      <c r="XT23" s="5"/>
      <c r="XU23" s="5"/>
      <c r="XV23" s="5"/>
      <c r="XW23" s="5"/>
      <c r="XX23" s="5"/>
      <c r="XY23" s="5"/>
      <c r="XZ23" s="5"/>
      <c r="YA23" s="5"/>
      <c r="YB23" s="5"/>
      <c r="YC23" s="5"/>
      <c r="YD23" s="5"/>
      <c r="YE23" s="5"/>
      <c r="YF23" s="5"/>
      <c r="YG23" s="5"/>
      <c r="YH23" s="5"/>
      <c r="YI23" s="5"/>
      <c r="YJ23" s="5"/>
      <c r="YK23" s="5"/>
      <c r="YL23" s="5"/>
      <c r="YM23" s="5"/>
      <c r="YN23" s="5"/>
      <c r="YO23" s="5"/>
      <c r="YP23" s="5"/>
      <c r="YQ23" s="5"/>
      <c r="YR23" s="5"/>
      <c r="YS23" s="5"/>
      <c r="YT23" s="5"/>
      <c r="YU23" s="5"/>
      <c r="YV23" s="5"/>
      <c r="YW23" s="5"/>
      <c r="YX23" s="5"/>
      <c r="YY23" s="5"/>
      <c r="YZ23" s="5"/>
      <c r="ZA23" s="5"/>
      <c r="ZB23" s="5"/>
      <c r="ZC23" s="5"/>
      <c r="ZD23" s="5"/>
      <c r="ZE23" s="5"/>
      <c r="ZF23" s="5"/>
      <c r="ZG23" s="5"/>
      <c r="ZH23" s="5"/>
      <c r="ZI23" s="5"/>
      <c r="ZJ23" s="5"/>
      <c r="ZK23" s="5"/>
      <c r="ZL23" s="5"/>
      <c r="ZM23" s="5"/>
      <c r="ZN23" s="5"/>
      <c r="ZO23" s="5"/>
      <c r="ZP23" s="5"/>
      <c r="ZQ23" s="5"/>
      <c r="ZR23" s="5"/>
      <c r="ZS23" s="5"/>
      <c r="ZT23" s="5"/>
      <c r="ZU23" s="5"/>
      <c r="ZV23" s="5"/>
      <c r="ZW23" s="5"/>
      <c r="ZX23" s="5"/>
      <c r="ZY23" s="5"/>
      <c r="ZZ23" s="5"/>
      <c r="AAA23" s="5"/>
      <c r="AAB23" s="5"/>
      <c r="AAC23" s="5"/>
      <c r="AAD23" s="5"/>
      <c r="AAE23" s="5"/>
      <c r="AAF23" s="5"/>
      <c r="AAG23" s="5"/>
      <c r="AAH23" s="5"/>
      <c r="AAI23" s="5"/>
      <c r="AAJ23" s="5"/>
      <c r="AAK23" s="5"/>
      <c r="AAL23" s="5"/>
      <c r="AAM23" s="5"/>
      <c r="AAN23" s="5"/>
      <c r="AAO23" s="5"/>
      <c r="AAP23" s="5"/>
      <c r="AAQ23" s="5"/>
      <c r="AAR23" s="5"/>
      <c r="AAS23" s="5"/>
      <c r="AAT23" s="5"/>
      <c r="AAU23" s="5"/>
      <c r="AAV23" s="5"/>
      <c r="AAW23" s="5"/>
      <c r="AAX23" s="5"/>
      <c r="AAY23" s="5"/>
      <c r="AAZ23" s="5"/>
      <c r="ABA23" s="5"/>
      <c r="ABB23" s="5"/>
      <c r="ABC23" s="5"/>
      <c r="ABD23" s="5"/>
      <c r="ABE23" s="5"/>
      <c r="ABF23" s="5"/>
      <c r="ABG23" s="5"/>
      <c r="ABH23" s="5"/>
      <c r="ABI23" s="5"/>
      <c r="ABJ23" s="5"/>
      <c r="ABK23" s="5"/>
      <c r="ABL23" s="5"/>
      <c r="ABM23" s="5"/>
      <c r="ABN23" s="5"/>
      <c r="ABO23" s="5"/>
      <c r="ABP23" s="5"/>
      <c r="ABQ23" s="5"/>
      <c r="ABR23" s="5"/>
      <c r="ABS23" s="5"/>
      <c r="ABT23" s="5"/>
      <c r="ABU23" s="5"/>
      <c r="ABV23" s="5"/>
      <c r="ABW23" s="5"/>
      <c r="ABX23" s="5"/>
      <c r="ABY23" s="5"/>
      <c r="ABZ23" s="5"/>
      <c r="ACA23" s="5"/>
      <c r="ACB23" s="5"/>
      <c r="ACC23" s="5"/>
      <c r="ACD23" s="5"/>
      <c r="ACE23" s="5"/>
      <c r="ACF23" s="5"/>
      <c r="ACG23" s="5"/>
      <c r="ACH23" s="5"/>
      <c r="ACI23" s="5"/>
      <c r="ACJ23" s="5"/>
      <c r="ACK23" s="5"/>
      <c r="ACL23" s="5"/>
      <c r="ACM23" s="5"/>
      <c r="ACN23" s="5"/>
      <c r="ACO23" s="5"/>
      <c r="ACP23" s="5"/>
      <c r="ACQ23" s="5"/>
      <c r="ACR23" s="5"/>
      <c r="ACS23" s="5"/>
      <c r="ACT23" s="5"/>
      <c r="ACU23" s="5"/>
      <c r="ACV23" s="5"/>
      <c r="ACW23" s="5"/>
      <c r="ACX23" s="5"/>
      <c r="ACY23" s="5"/>
      <c r="ACZ23" s="5"/>
      <c r="ADA23" s="5"/>
      <c r="ADB23" s="5"/>
      <c r="ADC23" s="5"/>
      <c r="ADD23" s="5"/>
      <c r="ADE23" s="5"/>
      <c r="ADF23" s="5"/>
      <c r="ADG23" s="5"/>
      <c r="ADH23" s="5"/>
      <c r="ADI23" s="5"/>
      <c r="ADJ23" s="5"/>
      <c r="ADK23" s="5"/>
      <c r="ADL23" s="5"/>
      <c r="ADM23" s="5"/>
      <c r="ADN23" s="5"/>
      <c r="ADO23" s="5"/>
      <c r="ADP23" s="5"/>
      <c r="ADQ23" s="5"/>
      <c r="ADR23" s="5"/>
      <c r="ADS23" s="5"/>
      <c r="ADT23" s="5"/>
      <c r="ADU23" s="5"/>
      <c r="ADV23" s="5"/>
      <c r="ADW23" s="5"/>
      <c r="ADX23" s="5"/>
      <c r="ADY23" s="5"/>
      <c r="ADZ23" s="5"/>
      <c r="AEA23" s="5"/>
      <c r="AEB23" s="5"/>
      <c r="AEC23" s="5"/>
      <c r="AED23" s="5"/>
      <c r="AEE23" s="5"/>
      <c r="AEF23" s="5"/>
      <c r="AEG23" s="5"/>
      <c r="AEH23" s="5"/>
      <c r="AEI23" s="5"/>
      <c r="AEJ23" s="5"/>
      <c r="AEK23" s="5"/>
      <c r="AEL23" s="5"/>
      <c r="AEM23" s="5"/>
      <c r="AEN23" s="5"/>
      <c r="AEO23" s="5"/>
      <c r="AEP23" s="5"/>
      <c r="AEQ23" s="5"/>
      <c r="AER23" s="5"/>
      <c r="AES23" s="5"/>
      <c r="AET23" s="5"/>
      <c r="AEU23" s="5"/>
      <c r="AEV23" s="5"/>
      <c r="AEW23" s="5"/>
      <c r="AEX23" s="5"/>
      <c r="AEY23" s="5"/>
      <c r="AEZ23" s="5"/>
      <c r="AFA23" s="5"/>
      <c r="AFB23" s="5"/>
      <c r="AFC23" s="5"/>
      <c r="AFD23" s="5"/>
      <c r="AFE23" s="5"/>
      <c r="AFF23" s="5"/>
      <c r="AFG23" s="5"/>
      <c r="AFH23" s="5"/>
      <c r="AFI23" s="5"/>
      <c r="AFJ23" s="5"/>
      <c r="AFK23" s="5"/>
      <c r="AFL23" s="5"/>
      <c r="AFM23" s="5"/>
      <c r="AFN23" s="5"/>
      <c r="AFO23" s="5"/>
      <c r="AFP23" s="5"/>
      <c r="AFQ23" s="5"/>
      <c r="AFR23" s="5"/>
      <c r="AFS23" s="5"/>
      <c r="AFT23" s="5"/>
      <c r="AFU23" s="5"/>
      <c r="AFV23" s="5"/>
      <c r="AFW23" s="5"/>
      <c r="AFX23" s="5"/>
      <c r="AFY23" s="5"/>
      <c r="AFZ23" s="5"/>
      <c r="AGA23" s="5"/>
      <c r="AGB23" s="5"/>
      <c r="AGC23" s="5"/>
      <c r="AGD23" s="5"/>
      <c r="AGE23" s="5"/>
      <c r="AGF23" s="5"/>
      <c r="AGG23" s="5"/>
      <c r="AGH23" s="5"/>
      <c r="AGI23" s="5"/>
      <c r="AGJ23" s="5"/>
      <c r="AGK23" s="5"/>
      <c r="AGL23" s="5"/>
      <c r="AGM23" s="5"/>
      <c r="AGN23" s="5"/>
      <c r="AGO23" s="5"/>
      <c r="AGP23" s="5"/>
      <c r="AGQ23" s="5"/>
      <c r="AGR23" s="5"/>
      <c r="AGS23" s="5"/>
      <c r="AGT23" s="5"/>
      <c r="AGU23" s="5"/>
      <c r="AGV23" s="5"/>
      <c r="AGW23" s="5"/>
      <c r="AGX23" s="5"/>
      <c r="AGY23" s="5"/>
      <c r="AGZ23" s="5"/>
      <c r="AHA23" s="5"/>
      <c r="AHB23" s="5"/>
      <c r="AHC23" s="5"/>
      <c r="AHD23" s="5"/>
      <c r="AHE23" s="5"/>
      <c r="AHF23" s="5"/>
      <c r="AHG23" s="5"/>
      <c r="AHH23" s="5"/>
      <c r="AHI23" s="5"/>
      <c r="AHJ23" s="5"/>
      <c r="AHK23" s="5"/>
      <c r="AHL23" s="5"/>
      <c r="AHM23" s="5"/>
      <c r="AHN23" s="5"/>
      <c r="AHO23" s="5"/>
      <c r="AHP23" s="5"/>
      <c r="AHQ23" s="5"/>
      <c r="AHR23" s="5"/>
      <c r="AHS23" s="5"/>
      <c r="AHT23" s="5"/>
      <c r="AHU23" s="5"/>
      <c r="AHV23" s="5"/>
      <c r="AHW23" s="5"/>
      <c r="AHX23" s="5"/>
      <c r="AHY23" s="5"/>
      <c r="AHZ23" s="5"/>
      <c r="AIA23" s="5"/>
      <c r="AIB23" s="5"/>
      <c r="AIC23" s="5"/>
      <c r="AID23" s="5"/>
      <c r="AIE23" s="5"/>
      <c r="AIF23" s="5"/>
      <c r="AIG23" s="5"/>
      <c r="AIH23" s="5"/>
      <c r="AII23" s="5"/>
      <c r="AIJ23" s="5"/>
      <c r="AIK23" s="5"/>
      <c r="AIL23" s="5"/>
      <c r="AIM23" s="5"/>
      <c r="AIN23" s="5"/>
      <c r="AIO23" s="5"/>
      <c r="AIP23" s="5"/>
      <c r="AIQ23" s="5"/>
      <c r="AIR23" s="5"/>
      <c r="AIS23" s="5"/>
      <c r="AIT23" s="5"/>
      <c r="AIU23" s="5"/>
      <c r="AIV23" s="5"/>
      <c r="AIW23" s="5"/>
      <c r="AIX23" s="5"/>
      <c r="AIY23" s="5"/>
      <c r="AIZ23" s="5"/>
      <c r="AJA23" s="5"/>
      <c r="AJB23" s="5"/>
      <c r="AJC23" s="5"/>
      <c r="AJD23" s="5"/>
      <c r="AJE23" s="5"/>
      <c r="AJF23" s="5"/>
      <c r="AJG23" s="5"/>
      <c r="AJH23" s="5"/>
      <c r="AJI23" s="5"/>
      <c r="AJJ23" s="5"/>
      <c r="AJK23" s="5"/>
      <c r="AJL23" s="5"/>
      <c r="AJM23" s="5"/>
      <c r="AJN23" s="5"/>
      <c r="AJO23" s="5"/>
      <c r="AJP23" s="5"/>
      <c r="AJQ23" s="5"/>
      <c r="AJR23" s="5"/>
      <c r="AJS23" s="5"/>
      <c r="AJT23" s="5"/>
      <c r="AJU23" s="5"/>
      <c r="AJV23" s="5"/>
      <c r="AJW23" s="5"/>
      <c r="AJX23" s="5"/>
      <c r="AJY23" s="5"/>
      <c r="AJZ23" s="5"/>
      <c r="AKA23" s="5"/>
      <c r="AKB23" s="5"/>
      <c r="AKC23" s="5"/>
      <c r="AKD23" s="5"/>
      <c r="AKE23" s="5"/>
      <c r="AKF23" s="5"/>
      <c r="AKG23" s="5"/>
      <c r="AKH23" s="5"/>
      <c r="AKI23" s="5"/>
      <c r="AKJ23" s="5"/>
      <c r="AKK23" s="5"/>
      <c r="AKL23" s="5"/>
      <c r="AKM23" s="5"/>
      <c r="AKN23" s="5"/>
      <c r="AKO23" s="5"/>
      <c r="AKP23" s="5"/>
      <c r="AKQ23" s="5"/>
      <c r="AKR23" s="5"/>
      <c r="AKS23" s="5"/>
      <c r="AKT23" s="5"/>
      <c r="AKU23" s="5"/>
      <c r="AKV23" s="5"/>
      <c r="AKW23" s="5"/>
      <c r="AKX23" s="5"/>
      <c r="AKY23" s="5"/>
      <c r="AKZ23" s="5"/>
      <c r="ALA23" s="5"/>
      <c r="ALB23" s="5"/>
      <c r="ALC23" s="5"/>
      <c r="ALD23" s="5"/>
      <c r="ALE23" s="5"/>
      <c r="ALF23" s="5"/>
      <c r="ALG23" s="5"/>
      <c r="ALH23" s="5"/>
      <c r="ALI23" s="5"/>
      <c r="ALJ23" s="5"/>
      <c r="ALK23" s="5"/>
      <c r="ALL23" s="5"/>
      <c r="ALM23" s="5"/>
      <c r="ALN23" s="5"/>
      <c r="ALO23" s="5"/>
      <c r="ALP23" s="5"/>
      <c r="ALQ23" s="5"/>
      <c r="ALR23" s="5"/>
      <c r="ALS23" s="5"/>
      <c r="ALT23" s="5"/>
      <c r="ALU23" s="5"/>
      <c r="ALV23" s="5"/>
      <c r="ALW23" s="5"/>
      <c r="ALX23" s="5"/>
      <c r="ALY23" s="5"/>
      <c r="ALZ23" s="5"/>
      <c r="AMA23" s="5"/>
      <c r="AMB23" s="5"/>
      <c r="AMC23" s="5"/>
      <c r="AMD23" s="5"/>
      <c r="AME23" s="5"/>
      <c r="AMF23" s="5"/>
      <c r="AMG23" s="5"/>
      <c r="AMH23" s="5"/>
      <c r="AMI23" s="5"/>
      <c r="AMJ23" s="5"/>
      <c r="AMK23" s="5"/>
      <c r="AML23" s="5"/>
      <c r="AMM23" s="5"/>
    </row>
    <row r="24" spans="1:1027" s="300" customFormat="1" ht="30.75" customHeight="1" x14ac:dyDescent="0.2">
      <c r="A24" s="5"/>
      <c r="B24" s="5"/>
      <c r="C24" s="5"/>
      <c r="D24" s="5"/>
      <c r="E24" s="5"/>
      <c r="F24" s="5"/>
      <c r="G24" s="5"/>
      <c r="H24" s="5"/>
      <c r="I24" s="5"/>
      <c r="J24" s="5"/>
      <c r="K24" s="5"/>
      <c r="L24" s="5"/>
      <c r="M24" s="296"/>
      <c r="N24" s="722"/>
      <c r="O24" s="722"/>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5"/>
      <c r="NI24" s="5"/>
      <c r="NJ24" s="5"/>
      <c r="NK24" s="5"/>
      <c r="NL24" s="5"/>
      <c r="NM24" s="5"/>
      <c r="NN24" s="5"/>
      <c r="NO24" s="5"/>
      <c r="NP24" s="5"/>
      <c r="NQ24" s="5"/>
      <c r="NR24" s="5"/>
      <c r="NS24" s="5"/>
      <c r="NT24" s="5"/>
      <c r="NU24" s="5"/>
      <c r="NV24" s="5"/>
      <c r="NW24" s="5"/>
      <c r="NX24" s="5"/>
      <c r="NY24" s="5"/>
      <c r="NZ24" s="5"/>
      <c r="OA24" s="5"/>
      <c r="OB24" s="5"/>
      <c r="OC24" s="5"/>
      <c r="OD24" s="5"/>
      <c r="OE24" s="5"/>
      <c r="OF24" s="5"/>
      <c r="OG24" s="5"/>
      <c r="OH24" s="5"/>
      <c r="OI24" s="5"/>
      <c r="OJ24" s="5"/>
      <c r="OK24" s="5"/>
      <c r="OL24" s="5"/>
      <c r="OM24" s="5"/>
      <c r="ON24" s="5"/>
      <c r="OO24" s="5"/>
      <c r="OP24" s="5"/>
      <c r="OQ24" s="5"/>
      <c r="OR24" s="5"/>
      <c r="OS24" s="5"/>
      <c r="OT24" s="5"/>
      <c r="OU24" s="5"/>
      <c r="OV24" s="5"/>
      <c r="OW24" s="5"/>
      <c r="OX24" s="5"/>
      <c r="OY24" s="5"/>
      <c r="OZ24" s="5"/>
      <c r="PA24" s="5"/>
      <c r="PB24" s="5"/>
      <c r="PC24" s="5"/>
      <c r="PD24" s="5"/>
      <c r="PE24" s="5"/>
      <c r="PF24" s="5"/>
      <c r="PG24" s="5"/>
      <c r="PH24" s="5"/>
      <c r="PI24" s="5"/>
      <c r="PJ24" s="5"/>
      <c r="PK24" s="5"/>
      <c r="PL24" s="5"/>
      <c r="PM24" s="5"/>
      <c r="PN24" s="5"/>
      <c r="PO24" s="5"/>
      <c r="PP24" s="5"/>
      <c r="PQ24" s="5"/>
      <c r="PR24" s="5"/>
      <c r="PS24" s="5"/>
      <c r="PT24" s="5"/>
      <c r="PU24" s="5"/>
      <c r="PV24" s="5"/>
      <c r="PW24" s="5"/>
      <c r="PX24" s="5"/>
      <c r="PY24" s="5"/>
      <c r="PZ24" s="5"/>
      <c r="QA24" s="5"/>
      <c r="QB24" s="5"/>
      <c r="QC24" s="5"/>
      <c r="QD24" s="5"/>
      <c r="QE24" s="5"/>
      <c r="QF24" s="5"/>
      <c r="QG24" s="5"/>
      <c r="QH24" s="5"/>
      <c r="QI24" s="5"/>
      <c r="QJ24" s="5"/>
      <c r="QK24" s="5"/>
      <c r="QL24" s="5"/>
      <c r="QM24" s="5"/>
      <c r="QN24" s="5"/>
      <c r="QO24" s="5"/>
      <c r="QP24" s="5"/>
      <c r="QQ24" s="5"/>
      <c r="QR24" s="5"/>
      <c r="QS24" s="5"/>
      <c r="QT24" s="5"/>
      <c r="QU24" s="5"/>
      <c r="QV24" s="5"/>
      <c r="QW24" s="5"/>
      <c r="QX24" s="5"/>
      <c r="QY24" s="5"/>
      <c r="QZ24" s="5"/>
      <c r="RA24" s="5"/>
      <c r="RB24" s="5"/>
      <c r="RC24" s="5"/>
      <c r="RD24" s="5"/>
      <c r="RE24" s="5"/>
      <c r="RF24" s="5"/>
      <c r="RG24" s="5"/>
      <c r="RH24" s="5"/>
      <c r="RI24" s="5"/>
      <c r="RJ24" s="5"/>
      <c r="RK24" s="5"/>
      <c r="RL24" s="5"/>
      <c r="RM24" s="5"/>
      <c r="RN24" s="5"/>
      <c r="RO24" s="5"/>
      <c r="RP24" s="5"/>
      <c r="RQ24" s="5"/>
      <c r="RR24" s="5"/>
      <c r="RS24" s="5"/>
      <c r="RT24" s="5"/>
      <c r="RU24" s="5"/>
      <c r="RV24" s="5"/>
      <c r="RW24" s="5"/>
      <c r="RX24" s="5"/>
      <c r="RY24" s="5"/>
      <c r="RZ24" s="5"/>
      <c r="SA24" s="5"/>
      <c r="SB24" s="5"/>
      <c r="SC24" s="5"/>
      <c r="SD24" s="5"/>
      <c r="SE24" s="5"/>
      <c r="SF24" s="5"/>
      <c r="SG24" s="5"/>
      <c r="SH24" s="5"/>
      <c r="SI24" s="5"/>
      <c r="SJ24" s="5"/>
      <c r="SK24" s="5"/>
      <c r="SL24" s="5"/>
      <c r="SM24" s="5"/>
      <c r="SN24" s="5"/>
      <c r="SO24" s="5"/>
      <c r="SP24" s="5"/>
      <c r="SQ24" s="5"/>
      <c r="SR24" s="5"/>
      <c r="SS24" s="5"/>
      <c r="ST24" s="5"/>
      <c r="SU24" s="5"/>
      <c r="SV24" s="5"/>
      <c r="SW24" s="5"/>
      <c r="SX24" s="5"/>
      <c r="SY24" s="5"/>
      <c r="SZ24" s="5"/>
      <c r="TA24" s="5"/>
      <c r="TB24" s="5"/>
      <c r="TC24" s="5"/>
      <c r="TD24" s="5"/>
      <c r="TE24" s="5"/>
      <c r="TF24" s="5"/>
      <c r="TG24" s="5"/>
      <c r="TH24" s="5"/>
      <c r="TI24" s="5"/>
      <c r="TJ24" s="5"/>
      <c r="TK24" s="5"/>
      <c r="TL24" s="5"/>
      <c r="TM24" s="5"/>
      <c r="TN24" s="5"/>
      <c r="TO24" s="5"/>
      <c r="TP24" s="5"/>
      <c r="TQ24" s="5"/>
      <c r="TR24" s="5"/>
      <c r="TS24" s="5"/>
      <c r="TT24" s="5"/>
      <c r="TU24" s="5"/>
      <c r="TV24" s="5"/>
      <c r="TW24" s="5"/>
      <c r="TX24" s="5"/>
      <c r="TY24" s="5"/>
      <c r="TZ24" s="5"/>
      <c r="UA24" s="5"/>
      <c r="UB24" s="5"/>
      <c r="UC24" s="5"/>
      <c r="UD24" s="5"/>
      <c r="UE24" s="5"/>
      <c r="UF24" s="5"/>
      <c r="UG24" s="5"/>
      <c r="UH24" s="5"/>
      <c r="UI24" s="5"/>
      <c r="UJ24" s="5"/>
      <c r="UK24" s="5"/>
      <c r="UL24" s="5"/>
      <c r="UM24" s="5"/>
      <c r="UN24" s="5"/>
      <c r="UO24" s="5"/>
      <c r="UP24" s="5"/>
      <c r="UQ24" s="5"/>
      <c r="UR24" s="5"/>
      <c r="US24" s="5"/>
      <c r="UT24" s="5"/>
      <c r="UU24" s="5"/>
      <c r="UV24" s="5"/>
      <c r="UW24" s="5"/>
      <c r="UX24" s="5"/>
      <c r="UY24" s="5"/>
      <c r="UZ24" s="5"/>
      <c r="VA24" s="5"/>
      <c r="VB24" s="5"/>
      <c r="VC24" s="5"/>
      <c r="VD24" s="5"/>
      <c r="VE24" s="5"/>
      <c r="VF24" s="5"/>
      <c r="VG24" s="5"/>
      <c r="VH24" s="5"/>
      <c r="VI24" s="5"/>
      <c r="VJ24" s="5"/>
      <c r="VK24" s="5"/>
      <c r="VL24" s="5"/>
      <c r="VM24" s="5"/>
      <c r="VN24" s="5"/>
      <c r="VO24" s="5"/>
      <c r="VP24" s="5"/>
      <c r="VQ24" s="5"/>
      <c r="VR24" s="5"/>
      <c r="VS24" s="5"/>
      <c r="VT24" s="5"/>
      <c r="VU24" s="5"/>
      <c r="VV24" s="5"/>
      <c r="VW24" s="5"/>
      <c r="VX24" s="5"/>
      <c r="VY24" s="5"/>
      <c r="VZ24" s="5"/>
      <c r="WA24" s="5"/>
      <c r="WB24" s="5"/>
      <c r="WC24" s="5"/>
      <c r="WD24" s="5"/>
      <c r="WE24" s="5"/>
      <c r="WF24" s="5"/>
      <c r="WG24" s="5"/>
      <c r="WH24" s="5"/>
      <c r="WI24" s="5"/>
      <c r="WJ24" s="5"/>
      <c r="WK24" s="5"/>
      <c r="WL24" s="5"/>
      <c r="WM24" s="5"/>
      <c r="WN24" s="5"/>
      <c r="WO24" s="5"/>
      <c r="WP24" s="5"/>
      <c r="WQ24" s="5"/>
      <c r="WR24" s="5"/>
      <c r="WS24" s="5"/>
      <c r="WT24" s="5"/>
      <c r="WU24" s="5"/>
      <c r="WV24" s="5"/>
      <c r="WW24" s="5"/>
      <c r="WX24" s="5"/>
      <c r="WY24" s="5"/>
      <c r="WZ24" s="5"/>
      <c r="XA24" s="5"/>
      <c r="XB24" s="5"/>
      <c r="XC24" s="5"/>
      <c r="XD24" s="5"/>
      <c r="XE24" s="5"/>
      <c r="XF24" s="5"/>
      <c r="XG24" s="5"/>
      <c r="XH24" s="5"/>
      <c r="XI24" s="5"/>
      <c r="XJ24" s="5"/>
      <c r="XK24" s="5"/>
      <c r="XL24" s="5"/>
      <c r="XM24" s="5"/>
      <c r="XN24" s="5"/>
      <c r="XO24" s="5"/>
      <c r="XP24" s="5"/>
      <c r="XQ24" s="5"/>
      <c r="XR24" s="5"/>
      <c r="XS24" s="5"/>
      <c r="XT24" s="5"/>
      <c r="XU24" s="5"/>
      <c r="XV24" s="5"/>
      <c r="XW24" s="5"/>
      <c r="XX24" s="5"/>
      <c r="XY24" s="5"/>
      <c r="XZ24" s="5"/>
      <c r="YA24" s="5"/>
      <c r="YB24" s="5"/>
      <c r="YC24" s="5"/>
      <c r="YD24" s="5"/>
      <c r="YE24" s="5"/>
      <c r="YF24" s="5"/>
      <c r="YG24" s="5"/>
      <c r="YH24" s="5"/>
      <c r="YI24" s="5"/>
      <c r="YJ24" s="5"/>
      <c r="YK24" s="5"/>
      <c r="YL24" s="5"/>
      <c r="YM24" s="5"/>
      <c r="YN24" s="5"/>
      <c r="YO24" s="5"/>
      <c r="YP24" s="5"/>
      <c r="YQ24" s="5"/>
      <c r="YR24" s="5"/>
      <c r="YS24" s="5"/>
      <c r="YT24" s="5"/>
      <c r="YU24" s="5"/>
      <c r="YV24" s="5"/>
      <c r="YW24" s="5"/>
      <c r="YX24" s="5"/>
      <c r="YY24" s="5"/>
      <c r="YZ24" s="5"/>
      <c r="ZA24" s="5"/>
      <c r="ZB24" s="5"/>
      <c r="ZC24" s="5"/>
      <c r="ZD24" s="5"/>
      <c r="ZE24" s="5"/>
      <c r="ZF24" s="5"/>
      <c r="ZG24" s="5"/>
      <c r="ZH24" s="5"/>
      <c r="ZI24" s="5"/>
      <c r="ZJ24" s="5"/>
      <c r="ZK24" s="5"/>
      <c r="ZL24" s="5"/>
      <c r="ZM24" s="5"/>
      <c r="ZN24" s="5"/>
      <c r="ZO24" s="5"/>
      <c r="ZP24" s="5"/>
      <c r="ZQ24" s="5"/>
      <c r="ZR24" s="5"/>
      <c r="ZS24" s="5"/>
      <c r="ZT24" s="5"/>
      <c r="ZU24" s="5"/>
      <c r="ZV24" s="5"/>
      <c r="ZW24" s="5"/>
      <c r="ZX24" s="5"/>
      <c r="ZY24" s="5"/>
      <c r="ZZ24" s="5"/>
      <c r="AAA24" s="5"/>
      <c r="AAB24" s="5"/>
      <c r="AAC24" s="5"/>
      <c r="AAD24" s="5"/>
      <c r="AAE24" s="5"/>
      <c r="AAF24" s="5"/>
      <c r="AAG24" s="5"/>
      <c r="AAH24" s="5"/>
      <c r="AAI24" s="5"/>
      <c r="AAJ24" s="5"/>
      <c r="AAK24" s="5"/>
      <c r="AAL24" s="5"/>
      <c r="AAM24" s="5"/>
      <c r="AAN24" s="5"/>
      <c r="AAO24" s="5"/>
      <c r="AAP24" s="5"/>
      <c r="AAQ24" s="5"/>
      <c r="AAR24" s="5"/>
      <c r="AAS24" s="5"/>
      <c r="AAT24" s="5"/>
      <c r="AAU24" s="5"/>
      <c r="AAV24" s="5"/>
      <c r="AAW24" s="5"/>
      <c r="AAX24" s="5"/>
      <c r="AAY24" s="5"/>
      <c r="AAZ24" s="5"/>
      <c r="ABA24" s="5"/>
      <c r="ABB24" s="5"/>
      <c r="ABC24" s="5"/>
      <c r="ABD24" s="5"/>
      <c r="ABE24" s="5"/>
      <c r="ABF24" s="5"/>
      <c r="ABG24" s="5"/>
      <c r="ABH24" s="5"/>
      <c r="ABI24" s="5"/>
      <c r="ABJ24" s="5"/>
      <c r="ABK24" s="5"/>
      <c r="ABL24" s="5"/>
      <c r="ABM24" s="5"/>
      <c r="ABN24" s="5"/>
      <c r="ABO24" s="5"/>
      <c r="ABP24" s="5"/>
      <c r="ABQ24" s="5"/>
      <c r="ABR24" s="5"/>
      <c r="ABS24" s="5"/>
      <c r="ABT24" s="5"/>
      <c r="ABU24" s="5"/>
      <c r="ABV24" s="5"/>
      <c r="ABW24" s="5"/>
      <c r="ABX24" s="5"/>
      <c r="ABY24" s="5"/>
      <c r="ABZ24" s="5"/>
      <c r="ACA24" s="5"/>
      <c r="ACB24" s="5"/>
      <c r="ACC24" s="5"/>
      <c r="ACD24" s="5"/>
      <c r="ACE24" s="5"/>
      <c r="ACF24" s="5"/>
      <c r="ACG24" s="5"/>
      <c r="ACH24" s="5"/>
      <c r="ACI24" s="5"/>
      <c r="ACJ24" s="5"/>
      <c r="ACK24" s="5"/>
      <c r="ACL24" s="5"/>
      <c r="ACM24" s="5"/>
      <c r="ACN24" s="5"/>
      <c r="ACO24" s="5"/>
      <c r="ACP24" s="5"/>
      <c r="ACQ24" s="5"/>
      <c r="ACR24" s="5"/>
      <c r="ACS24" s="5"/>
      <c r="ACT24" s="5"/>
      <c r="ACU24" s="5"/>
      <c r="ACV24" s="5"/>
      <c r="ACW24" s="5"/>
      <c r="ACX24" s="5"/>
      <c r="ACY24" s="5"/>
      <c r="ACZ24" s="5"/>
      <c r="ADA24" s="5"/>
      <c r="ADB24" s="5"/>
      <c r="ADC24" s="5"/>
      <c r="ADD24" s="5"/>
      <c r="ADE24" s="5"/>
      <c r="ADF24" s="5"/>
      <c r="ADG24" s="5"/>
      <c r="ADH24" s="5"/>
      <c r="ADI24" s="5"/>
      <c r="ADJ24" s="5"/>
      <c r="ADK24" s="5"/>
      <c r="ADL24" s="5"/>
      <c r="ADM24" s="5"/>
      <c r="ADN24" s="5"/>
      <c r="ADO24" s="5"/>
      <c r="ADP24" s="5"/>
      <c r="ADQ24" s="5"/>
      <c r="ADR24" s="5"/>
      <c r="ADS24" s="5"/>
      <c r="ADT24" s="5"/>
      <c r="ADU24" s="5"/>
      <c r="ADV24" s="5"/>
      <c r="ADW24" s="5"/>
      <c r="ADX24" s="5"/>
      <c r="ADY24" s="5"/>
      <c r="ADZ24" s="5"/>
      <c r="AEA24" s="5"/>
      <c r="AEB24" s="5"/>
      <c r="AEC24" s="5"/>
      <c r="AED24" s="5"/>
      <c r="AEE24" s="5"/>
      <c r="AEF24" s="5"/>
      <c r="AEG24" s="5"/>
      <c r="AEH24" s="5"/>
      <c r="AEI24" s="5"/>
      <c r="AEJ24" s="5"/>
      <c r="AEK24" s="5"/>
      <c r="AEL24" s="5"/>
      <c r="AEM24" s="5"/>
      <c r="AEN24" s="5"/>
      <c r="AEO24" s="5"/>
      <c r="AEP24" s="5"/>
      <c r="AEQ24" s="5"/>
      <c r="AER24" s="5"/>
      <c r="AES24" s="5"/>
      <c r="AET24" s="5"/>
      <c r="AEU24" s="5"/>
      <c r="AEV24" s="5"/>
      <c r="AEW24" s="5"/>
      <c r="AEX24" s="5"/>
      <c r="AEY24" s="5"/>
      <c r="AEZ24" s="5"/>
      <c r="AFA24" s="5"/>
      <c r="AFB24" s="5"/>
      <c r="AFC24" s="5"/>
      <c r="AFD24" s="5"/>
      <c r="AFE24" s="5"/>
      <c r="AFF24" s="5"/>
      <c r="AFG24" s="5"/>
      <c r="AFH24" s="5"/>
      <c r="AFI24" s="5"/>
      <c r="AFJ24" s="5"/>
      <c r="AFK24" s="5"/>
      <c r="AFL24" s="5"/>
      <c r="AFM24" s="5"/>
      <c r="AFN24" s="5"/>
      <c r="AFO24" s="5"/>
      <c r="AFP24" s="5"/>
      <c r="AFQ24" s="5"/>
      <c r="AFR24" s="5"/>
      <c r="AFS24" s="5"/>
      <c r="AFT24" s="5"/>
      <c r="AFU24" s="5"/>
      <c r="AFV24" s="5"/>
      <c r="AFW24" s="5"/>
      <c r="AFX24" s="5"/>
      <c r="AFY24" s="5"/>
      <c r="AFZ24" s="5"/>
      <c r="AGA24" s="5"/>
      <c r="AGB24" s="5"/>
      <c r="AGC24" s="5"/>
      <c r="AGD24" s="5"/>
      <c r="AGE24" s="5"/>
      <c r="AGF24" s="5"/>
      <c r="AGG24" s="5"/>
      <c r="AGH24" s="5"/>
      <c r="AGI24" s="5"/>
      <c r="AGJ24" s="5"/>
      <c r="AGK24" s="5"/>
      <c r="AGL24" s="5"/>
      <c r="AGM24" s="5"/>
      <c r="AGN24" s="5"/>
      <c r="AGO24" s="5"/>
      <c r="AGP24" s="5"/>
      <c r="AGQ24" s="5"/>
      <c r="AGR24" s="5"/>
      <c r="AGS24" s="5"/>
      <c r="AGT24" s="5"/>
      <c r="AGU24" s="5"/>
      <c r="AGV24" s="5"/>
      <c r="AGW24" s="5"/>
      <c r="AGX24" s="5"/>
      <c r="AGY24" s="5"/>
      <c r="AGZ24" s="5"/>
      <c r="AHA24" s="5"/>
      <c r="AHB24" s="5"/>
      <c r="AHC24" s="5"/>
      <c r="AHD24" s="5"/>
      <c r="AHE24" s="5"/>
      <c r="AHF24" s="5"/>
      <c r="AHG24" s="5"/>
      <c r="AHH24" s="5"/>
      <c r="AHI24" s="5"/>
      <c r="AHJ24" s="5"/>
      <c r="AHK24" s="5"/>
      <c r="AHL24" s="5"/>
      <c r="AHM24" s="5"/>
      <c r="AHN24" s="5"/>
      <c r="AHO24" s="5"/>
      <c r="AHP24" s="5"/>
      <c r="AHQ24" s="5"/>
      <c r="AHR24" s="5"/>
      <c r="AHS24" s="5"/>
      <c r="AHT24" s="5"/>
      <c r="AHU24" s="5"/>
      <c r="AHV24" s="5"/>
      <c r="AHW24" s="5"/>
      <c r="AHX24" s="5"/>
      <c r="AHY24" s="5"/>
      <c r="AHZ24" s="5"/>
      <c r="AIA24" s="5"/>
      <c r="AIB24" s="5"/>
      <c r="AIC24" s="5"/>
      <c r="AID24" s="5"/>
      <c r="AIE24" s="5"/>
      <c r="AIF24" s="5"/>
      <c r="AIG24" s="5"/>
      <c r="AIH24" s="5"/>
      <c r="AII24" s="5"/>
      <c r="AIJ24" s="5"/>
      <c r="AIK24" s="5"/>
      <c r="AIL24" s="5"/>
      <c r="AIM24" s="5"/>
      <c r="AIN24" s="5"/>
      <c r="AIO24" s="5"/>
      <c r="AIP24" s="5"/>
      <c r="AIQ24" s="5"/>
      <c r="AIR24" s="5"/>
      <c r="AIS24" s="5"/>
      <c r="AIT24" s="5"/>
      <c r="AIU24" s="5"/>
      <c r="AIV24" s="5"/>
      <c r="AIW24" s="5"/>
      <c r="AIX24" s="5"/>
      <c r="AIY24" s="5"/>
      <c r="AIZ24" s="5"/>
      <c r="AJA24" s="5"/>
      <c r="AJB24" s="5"/>
      <c r="AJC24" s="5"/>
      <c r="AJD24" s="5"/>
      <c r="AJE24" s="5"/>
      <c r="AJF24" s="5"/>
      <c r="AJG24" s="5"/>
      <c r="AJH24" s="5"/>
      <c r="AJI24" s="5"/>
      <c r="AJJ24" s="5"/>
      <c r="AJK24" s="5"/>
      <c r="AJL24" s="5"/>
      <c r="AJM24" s="5"/>
      <c r="AJN24" s="5"/>
      <c r="AJO24" s="5"/>
      <c r="AJP24" s="5"/>
      <c r="AJQ24" s="5"/>
      <c r="AJR24" s="5"/>
      <c r="AJS24" s="5"/>
      <c r="AJT24" s="5"/>
      <c r="AJU24" s="5"/>
      <c r="AJV24" s="5"/>
      <c r="AJW24" s="5"/>
      <c r="AJX24" s="5"/>
      <c r="AJY24" s="5"/>
      <c r="AJZ24" s="5"/>
      <c r="AKA24" s="5"/>
      <c r="AKB24" s="5"/>
      <c r="AKC24" s="5"/>
      <c r="AKD24" s="5"/>
      <c r="AKE24" s="5"/>
      <c r="AKF24" s="5"/>
      <c r="AKG24" s="5"/>
      <c r="AKH24" s="5"/>
      <c r="AKI24" s="5"/>
      <c r="AKJ24" s="5"/>
      <c r="AKK24" s="5"/>
      <c r="AKL24" s="5"/>
      <c r="AKM24" s="5"/>
      <c r="AKN24" s="5"/>
      <c r="AKO24" s="5"/>
      <c r="AKP24" s="5"/>
      <c r="AKQ24" s="5"/>
      <c r="AKR24" s="5"/>
      <c r="AKS24" s="5"/>
      <c r="AKT24" s="5"/>
      <c r="AKU24" s="5"/>
      <c r="AKV24" s="5"/>
      <c r="AKW24" s="5"/>
      <c r="AKX24" s="5"/>
      <c r="AKY24" s="5"/>
      <c r="AKZ24" s="5"/>
      <c r="ALA24" s="5"/>
      <c r="ALB24" s="5"/>
      <c r="ALC24" s="5"/>
      <c r="ALD24" s="5"/>
      <c r="ALE24" s="5"/>
      <c r="ALF24" s="5"/>
      <c r="ALG24" s="5"/>
      <c r="ALH24" s="5"/>
      <c r="ALI24" s="5"/>
      <c r="ALJ24" s="5"/>
      <c r="ALK24" s="5"/>
      <c r="ALL24" s="5"/>
      <c r="ALM24" s="5"/>
      <c r="ALN24" s="5"/>
      <c r="ALO24" s="5"/>
      <c r="ALP24" s="5"/>
      <c r="ALQ24" s="5"/>
      <c r="ALR24" s="5"/>
      <c r="ALS24" s="5"/>
      <c r="ALT24" s="5"/>
      <c r="ALU24" s="5"/>
      <c r="ALV24" s="5"/>
      <c r="ALW24" s="5"/>
      <c r="ALX24" s="5"/>
      <c r="ALY24" s="5"/>
      <c r="ALZ24" s="5"/>
      <c r="AMA24" s="5"/>
      <c r="AMB24" s="5"/>
      <c r="AMC24" s="5"/>
      <c r="AMD24" s="5"/>
      <c r="AME24" s="5"/>
      <c r="AMF24" s="5"/>
      <c r="AMG24" s="5"/>
      <c r="AMH24" s="5"/>
      <c r="AMI24" s="5"/>
      <c r="AMJ24" s="5"/>
      <c r="AMK24" s="5"/>
      <c r="AML24" s="5"/>
      <c r="AMM24" s="5"/>
    </row>
    <row r="25" spans="1:1027" s="300" customFormat="1" ht="12.75" x14ac:dyDescent="0.2">
      <c r="A25" s="5"/>
      <c r="B25" s="5"/>
      <c r="C25" s="5"/>
      <c r="D25" s="5"/>
      <c r="E25" s="5"/>
      <c r="F25" s="5"/>
      <c r="G25" s="5"/>
      <c r="H25" s="5"/>
      <c r="I25" s="5"/>
      <c r="J25" s="5"/>
      <c r="K25" s="5"/>
      <c r="L25" s="5"/>
      <c r="M25" s="296"/>
      <c r="N25" s="303"/>
      <c r="O25" s="303"/>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5"/>
      <c r="NI25" s="5"/>
      <c r="NJ25" s="5"/>
      <c r="NK25" s="5"/>
      <c r="NL25" s="5"/>
      <c r="NM25" s="5"/>
      <c r="NN25" s="5"/>
      <c r="NO25" s="5"/>
      <c r="NP25" s="5"/>
      <c r="NQ25" s="5"/>
      <c r="NR25" s="5"/>
      <c r="NS25" s="5"/>
      <c r="NT25" s="5"/>
      <c r="NU25" s="5"/>
      <c r="NV25" s="5"/>
      <c r="NW25" s="5"/>
      <c r="NX25" s="5"/>
      <c r="NY25" s="5"/>
      <c r="NZ25" s="5"/>
      <c r="OA25" s="5"/>
      <c r="OB25" s="5"/>
      <c r="OC25" s="5"/>
      <c r="OD25" s="5"/>
      <c r="OE25" s="5"/>
      <c r="OF25" s="5"/>
      <c r="OG25" s="5"/>
      <c r="OH25" s="5"/>
      <c r="OI25" s="5"/>
      <c r="OJ25" s="5"/>
      <c r="OK25" s="5"/>
      <c r="OL25" s="5"/>
      <c r="OM25" s="5"/>
      <c r="ON25" s="5"/>
      <c r="OO25" s="5"/>
      <c r="OP25" s="5"/>
      <c r="OQ25" s="5"/>
      <c r="OR25" s="5"/>
      <c r="OS25" s="5"/>
      <c r="OT25" s="5"/>
      <c r="OU25" s="5"/>
      <c r="OV25" s="5"/>
      <c r="OW25" s="5"/>
      <c r="OX25" s="5"/>
      <c r="OY25" s="5"/>
      <c r="OZ25" s="5"/>
      <c r="PA25" s="5"/>
      <c r="PB25" s="5"/>
      <c r="PC25" s="5"/>
      <c r="PD25" s="5"/>
      <c r="PE25" s="5"/>
      <c r="PF25" s="5"/>
      <c r="PG25" s="5"/>
      <c r="PH25" s="5"/>
      <c r="PI25" s="5"/>
      <c r="PJ25" s="5"/>
      <c r="PK25" s="5"/>
      <c r="PL25" s="5"/>
      <c r="PM25" s="5"/>
      <c r="PN25" s="5"/>
      <c r="PO25" s="5"/>
      <c r="PP25" s="5"/>
      <c r="PQ25" s="5"/>
      <c r="PR25" s="5"/>
      <c r="PS25" s="5"/>
      <c r="PT25" s="5"/>
      <c r="PU25" s="5"/>
      <c r="PV25" s="5"/>
      <c r="PW25" s="5"/>
      <c r="PX25" s="5"/>
      <c r="PY25" s="5"/>
      <c r="PZ25" s="5"/>
      <c r="QA25" s="5"/>
      <c r="QB25" s="5"/>
      <c r="QC25" s="5"/>
      <c r="QD25" s="5"/>
      <c r="QE25" s="5"/>
      <c r="QF25" s="5"/>
      <c r="QG25" s="5"/>
      <c r="QH25" s="5"/>
      <c r="QI25" s="5"/>
      <c r="QJ25" s="5"/>
      <c r="QK25" s="5"/>
      <c r="QL25" s="5"/>
      <c r="QM25" s="5"/>
      <c r="QN25" s="5"/>
      <c r="QO25" s="5"/>
      <c r="QP25" s="5"/>
      <c r="QQ25" s="5"/>
      <c r="QR25" s="5"/>
      <c r="QS25" s="5"/>
      <c r="QT25" s="5"/>
      <c r="QU25" s="5"/>
      <c r="QV25" s="5"/>
      <c r="QW25" s="5"/>
      <c r="QX25" s="5"/>
      <c r="QY25" s="5"/>
      <c r="QZ25" s="5"/>
      <c r="RA25" s="5"/>
      <c r="RB25" s="5"/>
      <c r="RC25" s="5"/>
      <c r="RD25" s="5"/>
      <c r="RE25" s="5"/>
      <c r="RF25" s="5"/>
      <c r="RG25" s="5"/>
      <c r="RH25" s="5"/>
      <c r="RI25" s="5"/>
      <c r="RJ25" s="5"/>
      <c r="RK25" s="5"/>
      <c r="RL25" s="5"/>
      <c r="RM25" s="5"/>
      <c r="RN25" s="5"/>
      <c r="RO25" s="5"/>
      <c r="RP25" s="5"/>
      <c r="RQ25" s="5"/>
      <c r="RR25" s="5"/>
      <c r="RS25" s="5"/>
      <c r="RT25" s="5"/>
      <c r="RU25" s="5"/>
      <c r="RV25" s="5"/>
      <c r="RW25" s="5"/>
      <c r="RX25" s="5"/>
      <c r="RY25" s="5"/>
      <c r="RZ25" s="5"/>
      <c r="SA25" s="5"/>
      <c r="SB25" s="5"/>
      <c r="SC25" s="5"/>
      <c r="SD25" s="5"/>
      <c r="SE25" s="5"/>
      <c r="SF25" s="5"/>
      <c r="SG25" s="5"/>
      <c r="SH25" s="5"/>
      <c r="SI25" s="5"/>
      <c r="SJ25" s="5"/>
      <c r="SK25" s="5"/>
      <c r="SL25" s="5"/>
      <c r="SM25" s="5"/>
      <c r="SN25" s="5"/>
      <c r="SO25" s="5"/>
      <c r="SP25" s="5"/>
      <c r="SQ25" s="5"/>
      <c r="SR25" s="5"/>
      <c r="SS25" s="5"/>
      <c r="ST25" s="5"/>
      <c r="SU25" s="5"/>
      <c r="SV25" s="5"/>
      <c r="SW25" s="5"/>
      <c r="SX25" s="5"/>
      <c r="SY25" s="5"/>
      <c r="SZ25" s="5"/>
      <c r="TA25" s="5"/>
      <c r="TB25" s="5"/>
      <c r="TC25" s="5"/>
      <c r="TD25" s="5"/>
      <c r="TE25" s="5"/>
      <c r="TF25" s="5"/>
      <c r="TG25" s="5"/>
      <c r="TH25" s="5"/>
      <c r="TI25" s="5"/>
      <c r="TJ25" s="5"/>
      <c r="TK25" s="5"/>
      <c r="TL25" s="5"/>
      <c r="TM25" s="5"/>
      <c r="TN25" s="5"/>
      <c r="TO25" s="5"/>
      <c r="TP25" s="5"/>
      <c r="TQ25" s="5"/>
      <c r="TR25" s="5"/>
      <c r="TS25" s="5"/>
      <c r="TT25" s="5"/>
      <c r="TU25" s="5"/>
      <c r="TV25" s="5"/>
      <c r="TW25" s="5"/>
      <c r="TX25" s="5"/>
      <c r="TY25" s="5"/>
      <c r="TZ25" s="5"/>
      <c r="UA25" s="5"/>
      <c r="UB25" s="5"/>
      <c r="UC25" s="5"/>
      <c r="UD25" s="5"/>
      <c r="UE25" s="5"/>
      <c r="UF25" s="5"/>
      <c r="UG25" s="5"/>
      <c r="UH25" s="5"/>
      <c r="UI25" s="5"/>
      <c r="UJ25" s="5"/>
      <c r="UK25" s="5"/>
      <c r="UL25" s="5"/>
      <c r="UM25" s="5"/>
      <c r="UN25" s="5"/>
      <c r="UO25" s="5"/>
      <c r="UP25" s="5"/>
      <c r="UQ25" s="5"/>
      <c r="UR25" s="5"/>
      <c r="US25" s="5"/>
      <c r="UT25" s="5"/>
      <c r="UU25" s="5"/>
      <c r="UV25" s="5"/>
      <c r="UW25" s="5"/>
      <c r="UX25" s="5"/>
      <c r="UY25" s="5"/>
      <c r="UZ25" s="5"/>
      <c r="VA25" s="5"/>
      <c r="VB25" s="5"/>
      <c r="VC25" s="5"/>
      <c r="VD25" s="5"/>
      <c r="VE25" s="5"/>
      <c r="VF25" s="5"/>
      <c r="VG25" s="5"/>
      <c r="VH25" s="5"/>
      <c r="VI25" s="5"/>
      <c r="VJ25" s="5"/>
      <c r="VK25" s="5"/>
      <c r="VL25" s="5"/>
      <c r="VM25" s="5"/>
      <c r="VN25" s="5"/>
      <c r="VO25" s="5"/>
      <c r="VP25" s="5"/>
      <c r="VQ25" s="5"/>
      <c r="VR25" s="5"/>
      <c r="VS25" s="5"/>
      <c r="VT25" s="5"/>
      <c r="VU25" s="5"/>
      <c r="VV25" s="5"/>
      <c r="VW25" s="5"/>
      <c r="VX25" s="5"/>
      <c r="VY25" s="5"/>
      <c r="VZ25" s="5"/>
      <c r="WA25" s="5"/>
      <c r="WB25" s="5"/>
      <c r="WC25" s="5"/>
      <c r="WD25" s="5"/>
      <c r="WE25" s="5"/>
      <c r="WF25" s="5"/>
      <c r="WG25" s="5"/>
      <c r="WH25" s="5"/>
      <c r="WI25" s="5"/>
      <c r="WJ25" s="5"/>
      <c r="WK25" s="5"/>
      <c r="WL25" s="5"/>
      <c r="WM25" s="5"/>
      <c r="WN25" s="5"/>
      <c r="WO25" s="5"/>
      <c r="WP25" s="5"/>
      <c r="WQ25" s="5"/>
      <c r="WR25" s="5"/>
      <c r="WS25" s="5"/>
      <c r="WT25" s="5"/>
      <c r="WU25" s="5"/>
      <c r="WV25" s="5"/>
      <c r="WW25" s="5"/>
      <c r="WX25" s="5"/>
      <c r="WY25" s="5"/>
      <c r="WZ25" s="5"/>
      <c r="XA25" s="5"/>
      <c r="XB25" s="5"/>
      <c r="XC25" s="5"/>
      <c r="XD25" s="5"/>
      <c r="XE25" s="5"/>
      <c r="XF25" s="5"/>
      <c r="XG25" s="5"/>
      <c r="XH25" s="5"/>
      <c r="XI25" s="5"/>
      <c r="XJ25" s="5"/>
      <c r="XK25" s="5"/>
      <c r="XL25" s="5"/>
      <c r="XM25" s="5"/>
      <c r="XN25" s="5"/>
      <c r="XO25" s="5"/>
      <c r="XP25" s="5"/>
      <c r="XQ25" s="5"/>
      <c r="XR25" s="5"/>
      <c r="XS25" s="5"/>
      <c r="XT25" s="5"/>
      <c r="XU25" s="5"/>
      <c r="XV25" s="5"/>
      <c r="XW25" s="5"/>
      <c r="XX25" s="5"/>
      <c r="XY25" s="5"/>
      <c r="XZ25" s="5"/>
      <c r="YA25" s="5"/>
      <c r="YB25" s="5"/>
      <c r="YC25" s="5"/>
      <c r="YD25" s="5"/>
      <c r="YE25" s="5"/>
      <c r="YF25" s="5"/>
      <c r="YG25" s="5"/>
      <c r="YH25" s="5"/>
      <c r="YI25" s="5"/>
      <c r="YJ25" s="5"/>
      <c r="YK25" s="5"/>
      <c r="YL25" s="5"/>
      <c r="YM25" s="5"/>
      <c r="YN25" s="5"/>
      <c r="YO25" s="5"/>
      <c r="YP25" s="5"/>
      <c r="YQ25" s="5"/>
      <c r="YR25" s="5"/>
      <c r="YS25" s="5"/>
      <c r="YT25" s="5"/>
      <c r="YU25" s="5"/>
      <c r="YV25" s="5"/>
      <c r="YW25" s="5"/>
      <c r="YX25" s="5"/>
      <c r="YY25" s="5"/>
      <c r="YZ25" s="5"/>
      <c r="ZA25" s="5"/>
      <c r="ZB25" s="5"/>
      <c r="ZC25" s="5"/>
      <c r="ZD25" s="5"/>
      <c r="ZE25" s="5"/>
      <c r="ZF25" s="5"/>
      <c r="ZG25" s="5"/>
      <c r="ZH25" s="5"/>
      <c r="ZI25" s="5"/>
      <c r="ZJ25" s="5"/>
      <c r="ZK25" s="5"/>
      <c r="ZL25" s="5"/>
      <c r="ZM25" s="5"/>
      <c r="ZN25" s="5"/>
      <c r="ZO25" s="5"/>
      <c r="ZP25" s="5"/>
      <c r="ZQ25" s="5"/>
      <c r="ZR25" s="5"/>
      <c r="ZS25" s="5"/>
      <c r="ZT25" s="5"/>
      <c r="ZU25" s="5"/>
      <c r="ZV25" s="5"/>
      <c r="ZW25" s="5"/>
      <c r="ZX25" s="5"/>
      <c r="ZY25" s="5"/>
      <c r="ZZ25" s="5"/>
      <c r="AAA25" s="5"/>
      <c r="AAB25" s="5"/>
      <c r="AAC25" s="5"/>
      <c r="AAD25" s="5"/>
      <c r="AAE25" s="5"/>
      <c r="AAF25" s="5"/>
      <c r="AAG25" s="5"/>
      <c r="AAH25" s="5"/>
      <c r="AAI25" s="5"/>
      <c r="AAJ25" s="5"/>
      <c r="AAK25" s="5"/>
      <c r="AAL25" s="5"/>
      <c r="AAM25" s="5"/>
      <c r="AAN25" s="5"/>
      <c r="AAO25" s="5"/>
      <c r="AAP25" s="5"/>
      <c r="AAQ25" s="5"/>
      <c r="AAR25" s="5"/>
      <c r="AAS25" s="5"/>
      <c r="AAT25" s="5"/>
      <c r="AAU25" s="5"/>
      <c r="AAV25" s="5"/>
      <c r="AAW25" s="5"/>
      <c r="AAX25" s="5"/>
      <c r="AAY25" s="5"/>
      <c r="AAZ25" s="5"/>
      <c r="ABA25" s="5"/>
      <c r="ABB25" s="5"/>
      <c r="ABC25" s="5"/>
      <c r="ABD25" s="5"/>
      <c r="ABE25" s="5"/>
      <c r="ABF25" s="5"/>
      <c r="ABG25" s="5"/>
      <c r="ABH25" s="5"/>
      <c r="ABI25" s="5"/>
      <c r="ABJ25" s="5"/>
      <c r="ABK25" s="5"/>
      <c r="ABL25" s="5"/>
      <c r="ABM25" s="5"/>
      <c r="ABN25" s="5"/>
      <c r="ABO25" s="5"/>
      <c r="ABP25" s="5"/>
      <c r="ABQ25" s="5"/>
      <c r="ABR25" s="5"/>
      <c r="ABS25" s="5"/>
      <c r="ABT25" s="5"/>
      <c r="ABU25" s="5"/>
      <c r="ABV25" s="5"/>
      <c r="ABW25" s="5"/>
      <c r="ABX25" s="5"/>
      <c r="ABY25" s="5"/>
      <c r="ABZ25" s="5"/>
      <c r="ACA25" s="5"/>
      <c r="ACB25" s="5"/>
      <c r="ACC25" s="5"/>
      <c r="ACD25" s="5"/>
      <c r="ACE25" s="5"/>
      <c r="ACF25" s="5"/>
      <c r="ACG25" s="5"/>
      <c r="ACH25" s="5"/>
      <c r="ACI25" s="5"/>
      <c r="ACJ25" s="5"/>
      <c r="ACK25" s="5"/>
      <c r="ACL25" s="5"/>
      <c r="ACM25" s="5"/>
      <c r="ACN25" s="5"/>
      <c r="ACO25" s="5"/>
      <c r="ACP25" s="5"/>
      <c r="ACQ25" s="5"/>
      <c r="ACR25" s="5"/>
      <c r="ACS25" s="5"/>
      <c r="ACT25" s="5"/>
      <c r="ACU25" s="5"/>
      <c r="ACV25" s="5"/>
      <c r="ACW25" s="5"/>
      <c r="ACX25" s="5"/>
      <c r="ACY25" s="5"/>
      <c r="ACZ25" s="5"/>
      <c r="ADA25" s="5"/>
      <c r="ADB25" s="5"/>
      <c r="ADC25" s="5"/>
      <c r="ADD25" s="5"/>
      <c r="ADE25" s="5"/>
      <c r="ADF25" s="5"/>
      <c r="ADG25" s="5"/>
      <c r="ADH25" s="5"/>
      <c r="ADI25" s="5"/>
      <c r="ADJ25" s="5"/>
      <c r="ADK25" s="5"/>
      <c r="ADL25" s="5"/>
      <c r="ADM25" s="5"/>
      <c r="ADN25" s="5"/>
      <c r="ADO25" s="5"/>
      <c r="ADP25" s="5"/>
      <c r="ADQ25" s="5"/>
      <c r="ADR25" s="5"/>
      <c r="ADS25" s="5"/>
      <c r="ADT25" s="5"/>
      <c r="ADU25" s="5"/>
      <c r="ADV25" s="5"/>
      <c r="ADW25" s="5"/>
      <c r="ADX25" s="5"/>
      <c r="ADY25" s="5"/>
      <c r="ADZ25" s="5"/>
      <c r="AEA25" s="5"/>
      <c r="AEB25" s="5"/>
      <c r="AEC25" s="5"/>
      <c r="AED25" s="5"/>
      <c r="AEE25" s="5"/>
      <c r="AEF25" s="5"/>
      <c r="AEG25" s="5"/>
      <c r="AEH25" s="5"/>
      <c r="AEI25" s="5"/>
      <c r="AEJ25" s="5"/>
      <c r="AEK25" s="5"/>
      <c r="AEL25" s="5"/>
      <c r="AEM25" s="5"/>
      <c r="AEN25" s="5"/>
      <c r="AEO25" s="5"/>
      <c r="AEP25" s="5"/>
      <c r="AEQ25" s="5"/>
      <c r="AER25" s="5"/>
      <c r="AES25" s="5"/>
      <c r="AET25" s="5"/>
      <c r="AEU25" s="5"/>
      <c r="AEV25" s="5"/>
      <c r="AEW25" s="5"/>
      <c r="AEX25" s="5"/>
      <c r="AEY25" s="5"/>
      <c r="AEZ25" s="5"/>
      <c r="AFA25" s="5"/>
      <c r="AFB25" s="5"/>
      <c r="AFC25" s="5"/>
      <c r="AFD25" s="5"/>
      <c r="AFE25" s="5"/>
      <c r="AFF25" s="5"/>
      <c r="AFG25" s="5"/>
      <c r="AFH25" s="5"/>
      <c r="AFI25" s="5"/>
      <c r="AFJ25" s="5"/>
      <c r="AFK25" s="5"/>
      <c r="AFL25" s="5"/>
      <c r="AFM25" s="5"/>
      <c r="AFN25" s="5"/>
      <c r="AFO25" s="5"/>
      <c r="AFP25" s="5"/>
      <c r="AFQ25" s="5"/>
      <c r="AFR25" s="5"/>
      <c r="AFS25" s="5"/>
      <c r="AFT25" s="5"/>
      <c r="AFU25" s="5"/>
      <c r="AFV25" s="5"/>
      <c r="AFW25" s="5"/>
      <c r="AFX25" s="5"/>
      <c r="AFY25" s="5"/>
      <c r="AFZ25" s="5"/>
      <c r="AGA25" s="5"/>
      <c r="AGB25" s="5"/>
      <c r="AGC25" s="5"/>
      <c r="AGD25" s="5"/>
      <c r="AGE25" s="5"/>
      <c r="AGF25" s="5"/>
      <c r="AGG25" s="5"/>
      <c r="AGH25" s="5"/>
      <c r="AGI25" s="5"/>
      <c r="AGJ25" s="5"/>
      <c r="AGK25" s="5"/>
      <c r="AGL25" s="5"/>
      <c r="AGM25" s="5"/>
      <c r="AGN25" s="5"/>
      <c r="AGO25" s="5"/>
      <c r="AGP25" s="5"/>
      <c r="AGQ25" s="5"/>
      <c r="AGR25" s="5"/>
      <c r="AGS25" s="5"/>
      <c r="AGT25" s="5"/>
      <c r="AGU25" s="5"/>
      <c r="AGV25" s="5"/>
      <c r="AGW25" s="5"/>
      <c r="AGX25" s="5"/>
      <c r="AGY25" s="5"/>
      <c r="AGZ25" s="5"/>
      <c r="AHA25" s="5"/>
      <c r="AHB25" s="5"/>
      <c r="AHC25" s="5"/>
      <c r="AHD25" s="5"/>
      <c r="AHE25" s="5"/>
      <c r="AHF25" s="5"/>
      <c r="AHG25" s="5"/>
      <c r="AHH25" s="5"/>
      <c r="AHI25" s="5"/>
      <c r="AHJ25" s="5"/>
      <c r="AHK25" s="5"/>
      <c r="AHL25" s="5"/>
      <c r="AHM25" s="5"/>
      <c r="AHN25" s="5"/>
      <c r="AHO25" s="5"/>
      <c r="AHP25" s="5"/>
      <c r="AHQ25" s="5"/>
      <c r="AHR25" s="5"/>
      <c r="AHS25" s="5"/>
      <c r="AHT25" s="5"/>
      <c r="AHU25" s="5"/>
      <c r="AHV25" s="5"/>
      <c r="AHW25" s="5"/>
      <c r="AHX25" s="5"/>
      <c r="AHY25" s="5"/>
      <c r="AHZ25" s="5"/>
      <c r="AIA25" s="5"/>
      <c r="AIB25" s="5"/>
      <c r="AIC25" s="5"/>
      <c r="AID25" s="5"/>
      <c r="AIE25" s="5"/>
      <c r="AIF25" s="5"/>
      <c r="AIG25" s="5"/>
      <c r="AIH25" s="5"/>
      <c r="AII25" s="5"/>
      <c r="AIJ25" s="5"/>
      <c r="AIK25" s="5"/>
      <c r="AIL25" s="5"/>
      <c r="AIM25" s="5"/>
      <c r="AIN25" s="5"/>
      <c r="AIO25" s="5"/>
      <c r="AIP25" s="5"/>
      <c r="AIQ25" s="5"/>
      <c r="AIR25" s="5"/>
      <c r="AIS25" s="5"/>
      <c r="AIT25" s="5"/>
      <c r="AIU25" s="5"/>
      <c r="AIV25" s="5"/>
      <c r="AIW25" s="5"/>
      <c r="AIX25" s="5"/>
      <c r="AIY25" s="5"/>
      <c r="AIZ25" s="5"/>
      <c r="AJA25" s="5"/>
      <c r="AJB25" s="5"/>
      <c r="AJC25" s="5"/>
      <c r="AJD25" s="5"/>
      <c r="AJE25" s="5"/>
      <c r="AJF25" s="5"/>
      <c r="AJG25" s="5"/>
      <c r="AJH25" s="5"/>
      <c r="AJI25" s="5"/>
      <c r="AJJ25" s="5"/>
      <c r="AJK25" s="5"/>
      <c r="AJL25" s="5"/>
      <c r="AJM25" s="5"/>
      <c r="AJN25" s="5"/>
      <c r="AJO25" s="5"/>
      <c r="AJP25" s="5"/>
      <c r="AJQ25" s="5"/>
      <c r="AJR25" s="5"/>
      <c r="AJS25" s="5"/>
      <c r="AJT25" s="5"/>
      <c r="AJU25" s="5"/>
      <c r="AJV25" s="5"/>
      <c r="AJW25" s="5"/>
      <c r="AJX25" s="5"/>
      <c r="AJY25" s="5"/>
      <c r="AJZ25" s="5"/>
      <c r="AKA25" s="5"/>
      <c r="AKB25" s="5"/>
      <c r="AKC25" s="5"/>
      <c r="AKD25" s="5"/>
      <c r="AKE25" s="5"/>
      <c r="AKF25" s="5"/>
      <c r="AKG25" s="5"/>
      <c r="AKH25" s="5"/>
      <c r="AKI25" s="5"/>
      <c r="AKJ25" s="5"/>
      <c r="AKK25" s="5"/>
      <c r="AKL25" s="5"/>
      <c r="AKM25" s="5"/>
      <c r="AKN25" s="5"/>
      <c r="AKO25" s="5"/>
      <c r="AKP25" s="5"/>
      <c r="AKQ25" s="5"/>
      <c r="AKR25" s="5"/>
      <c r="AKS25" s="5"/>
      <c r="AKT25" s="5"/>
      <c r="AKU25" s="5"/>
      <c r="AKV25" s="5"/>
      <c r="AKW25" s="5"/>
      <c r="AKX25" s="5"/>
      <c r="AKY25" s="5"/>
      <c r="AKZ25" s="5"/>
      <c r="ALA25" s="5"/>
      <c r="ALB25" s="5"/>
      <c r="ALC25" s="5"/>
      <c r="ALD25" s="5"/>
      <c r="ALE25" s="5"/>
      <c r="ALF25" s="5"/>
      <c r="ALG25" s="5"/>
      <c r="ALH25" s="5"/>
      <c r="ALI25" s="5"/>
      <c r="ALJ25" s="5"/>
      <c r="ALK25" s="5"/>
      <c r="ALL25" s="5"/>
      <c r="ALM25" s="5"/>
      <c r="ALN25" s="5"/>
      <c r="ALO25" s="5"/>
      <c r="ALP25" s="5"/>
      <c r="ALQ25" s="5"/>
      <c r="ALR25" s="5"/>
      <c r="ALS25" s="5"/>
      <c r="ALT25" s="5"/>
      <c r="ALU25" s="5"/>
      <c r="ALV25" s="5"/>
      <c r="ALW25" s="5"/>
      <c r="ALX25" s="5"/>
      <c r="ALY25" s="5"/>
      <c r="ALZ25" s="5"/>
      <c r="AMA25" s="5"/>
      <c r="AMB25" s="5"/>
      <c r="AMC25" s="5"/>
      <c r="AMD25" s="5"/>
      <c r="AME25" s="5"/>
      <c r="AMF25" s="5"/>
      <c r="AMG25" s="5"/>
      <c r="AMH25" s="5"/>
      <c r="AMI25" s="5"/>
      <c r="AMJ25" s="5"/>
      <c r="AMK25" s="5"/>
      <c r="AML25" s="5"/>
      <c r="AMM25" s="5"/>
    </row>
    <row r="26" spans="1:1027" s="300" customFormat="1" ht="52.5" customHeight="1" x14ac:dyDescent="0.2">
      <c r="A26" s="5"/>
      <c r="B26" s="5"/>
      <c r="C26" s="5"/>
      <c r="D26" s="5"/>
      <c r="E26" s="5"/>
      <c r="F26" s="5"/>
      <c r="G26" s="5"/>
      <c r="H26" s="5"/>
      <c r="I26" s="5"/>
      <c r="J26" s="5"/>
      <c r="K26" s="5"/>
      <c r="L26" s="5"/>
      <c r="M26" s="296"/>
      <c r="N26" s="296"/>
      <c r="O26" s="296"/>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5"/>
      <c r="NI26" s="5"/>
      <c r="NJ26" s="5"/>
      <c r="NK26" s="5"/>
      <c r="NL26" s="5"/>
      <c r="NM26" s="5"/>
      <c r="NN26" s="5"/>
      <c r="NO26" s="5"/>
      <c r="NP26" s="5"/>
      <c r="NQ26" s="5"/>
      <c r="NR26" s="5"/>
      <c r="NS26" s="5"/>
      <c r="NT26" s="5"/>
      <c r="NU26" s="5"/>
      <c r="NV26" s="5"/>
      <c r="NW26" s="5"/>
      <c r="NX26" s="5"/>
      <c r="NY26" s="5"/>
      <c r="NZ26" s="5"/>
      <c r="OA26" s="5"/>
      <c r="OB26" s="5"/>
      <c r="OC26" s="5"/>
      <c r="OD26" s="5"/>
      <c r="OE26" s="5"/>
      <c r="OF26" s="5"/>
      <c r="OG26" s="5"/>
      <c r="OH26" s="5"/>
      <c r="OI26" s="5"/>
      <c r="OJ26" s="5"/>
      <c r="OK26" s="5"/>
      <c r="OL26" s="5"/>
      <c r="OM26" s="5"/>
      <c r="ON26" s="5"/>
      <c r="OO26" s="5"/>
      <c r="OP26" s="5"/>
      <c r="OQ26" s="5"/>
      <c r="OR26" s="5"/>
      <c r="OS26" s="5"/>
      <c r="OT26" s="5"/>
      <c r="OU26" s="5"/>
      <c r="OV26" s="5"/>
      <c r="OW26" s="5"/>
      <c r="OX26" s="5"/>
      <c r="OY26" s="5"/>
      <c r="OZ26" s="5"/>
      <c r="PA26" s="5"/>
      <c r="PB26" s="5"/>
      <c r="PC26" s="5"/>
      <c r="PD26" s="5"/>
      <c r="PE26" s="5"/>
      <c r="PF26" s="5"/>
      <c r="PG26" s="5"/>
      <c r="PH26" s="5"/>
      <c r="PI26" s="5"/>
      <c r="PJ26" s="5"/>
      <c r="PK26" s="5"/>
      <c r="PL26" s="5"/>
      <c r="PM26" s="5"/>
      <c r="PN26" s="5"/>
      <c r="PO26" s="5"/>
      <c r="PP26" s="5"/>
      <c r="PQ26" s="5"/>
      <c r="PR26" s="5"/>
      <c r="PS26" s="5"/>
      <c r="PT26" s="5"/>
      <c r="PU26" s="5"/>
      <c r="PV26" s="5"/>
      <c r="PW26" s="5"/>
      <c r="PX26" s="5"/>
      <c r="PY26" s="5"/>
      <c r="PZ26" s="5"/>
      <c r="QA26" s="5"/>
      <c r="QB26" s="5"/>
      <c r="QC26" s="5"/>
      <c r="QD26" s="5"/>
      <c r="QE26" s="5"/>
      <c r="QF26" s="5"/>
      <c r="QG26" s="5"/>
      <c r="QH26" s="5"/>
      <c r="QI26" s="5"/>
      <c r="QJ26" s="5"/>
      <c r="QK26" s="5"/>
      <c r="QL26" s="5"/>
      <c r="QM26" s="5"/>
      <c r="QN26" s="5"/>
      <c r="QO26" s="5"/>
      <c r="QP26" s="5"/>
      <c r="QQ26" s="5"/>
      <c r="QR26" s="5"/>
      <c r="QS26" s="5"/>
      <c r="QT26" s="5"/>
      <c r="QU26" s="5"/>
      <c r="QV26" s="5"/>
      <c r="QW26" s="5"/>
      <c r="QX26" s="5"/>
      <c r="QY26" s="5"/>
      <c r="QZ26" s="5"/>
      <c r="RA26" s="5"/>
      <c r="RB26" s="5"/>
      <c r="RC26" s="5"/>
      <c r="RD26" s="5"/>
      <c r="RE26" s="5"/>
      <c r="RF26" s="5"/>
      <c r="RG26" s="5"/>
      <c r="RH26" s="5"/>
      <c r="RI26" s="5"/>
      <c r="RJ26" s="5"/>
      <c r="RK26" s="5"/>
      <c r="RL26" s="5"/>
      <c r="RM26" s="5"/>
      <c r="RN26" s="5"/>
      <c r="RO26" s="5"/>
      <c r="RP26" s="5"/>
      <c r="RQ26" s="5"/>
      <c r="RR26" s="5"/>
      <c r="RS26" s="5"/>
      <c r="RT26" s="5"/>
      <c r="RU26" s="5"/>
      <c r="RV26" s="5"/>
      <c r="RW26" s="5"/>
      <c r="RX26" s="5"/>
      <c r="RY26" s="5"/>
      <c r="RZ26" s="5"/>
      <c r="SA26" s="5"/>
      <c r="SB26" s="5"/>
      <c r="SC26" s="5"/>
      <c r="SD26" s="5"/>
      <c r="SE26" s="5"/>
      <c r="SF26" s="5"/>
      <c r="SG26" s="5"/>
      <c r="SH26" s="5"/>
      <c r="SI26" s="5"/>
      <c r="SJ26" s="5"/>
      <c r="SK26" s="5"/>
      <c r="SL26" s="5"/>
      <c r="SM26" s="5"/>
      <c r="SN26" s="5"/>
      <c r="SO26" s="5"/>
      <c r="SP26" s="5"/>
      <c r="SQ26" s="5"/>
      <c r="SR26" s="5"/>
      <c r="SS26" s="5"/>
      <c r="ST26" s="5"/>
      <c r="SU26" s="5"/>
      <c r="SV26" s="5"/>
      <c r="SW26" s="5"/>
      <c r="SX26" s="5"/>
      <c r="SY26" s="5"/>
      <c r="SZ26" s="5"/>
      <c r="TA26" s="5"/>
      <c r="TB26" s="5"/>
      <c r="TC26" s="5"/>
      <c r="TD26" s="5"/>
      <c r="TE26" s="5"/>
      <c r="TF26" s="5"/>
      <c r="TG26" s="5"/>
      <c r="TH26" s="5"/>
      <c r="TI26" s="5"/>
      <c r="TJ26" s="5"/>
      <c r="TK26" s="5"/>
      <c r="TL26" s="5"/>
      <c r="TM26" s="5"/>
      <c r="TN26" s="5"/>
      <c r="TO26" s="5"/>
      <c r="TP26" s="5"/>
      <c r="TQ26" s="5"/>
      <c r="TR26" s="5"/>
      <c r="TS26" s="5"/>
      <c r="TT26" s="5"/>
      <c r="TU26" s="5"/>
      <c r="TV26" s="5"/>
      <c r="TW26" s="5"/>
      <c r="TX26" s="5"/>
      <c r="TY26" s="5"/>
      <c r="TZ26" s="5"/>
      <c r="UA26" s="5"/>
      <c r="UB26" s="5"/>
      <c r="UC26" s="5"/>
      <c r="UD26" s="5"/>
      <c r="UE26" s="5"/>
      <c r="UF26" s="5"/>
      <c r="UG26" s="5"/>
      <c r="UH26" s="5"/>
      <c r="UI26" s="5"/>
      <c r="UJ26" s="5"/>
      <c r="UK26" s="5"/>
      <c r="UL26" s="5"/>
      <c r="UM26" s="5"/>
      <c r="UN26" s="5"/>
      <c r="UO26" s="5"/>
      <c r="UP26" s="5"/>
      <c r="UQ26" s="5"/>
      <c r="UR26" s="5"/>
      <c r="US26" s="5"/>
      <c r="UT26" s="5"/>
      <c r="UU26" s="5"/>
      <c r="UV26" s="5"/>
      <c r="UW26" s="5"/>
      <c r="UX26" s="5"/>
      <c r="UY26" s="5"/>
      <c r="UZ26" s="5"/>
      <c r="VA26" s="5"/>
      <c r="VB26" s="5"/>
      <c r="VC26" s="5"/>
      <c r="VD26" s="5"/>
      <c r="VE26" s="5"/>
      <c r="VF26" s="5"/>
      <c r="VG26" s="5"/>
      <c r="VH26" s="5"/>
      <c r="VI26" s="5"/>
      <c r="VJ26" s="5"/>
      <c r="VK26" s="5"/>
      <c r="VL26" s="5"/>
      <c r="VM26" s="5"/>
      <c r="VN26" s="5"/>
      <c r="VO26" s="5"/>
      <c r="VP26" s="5"/>
      <c r="VQ26" s="5"/>
      <c r="VR26" s="5"/>
      <c r="VS26" s="5"/>
      <c r="VT26" s="5"/>
      <c r="VU26" s="5"/>
      <c r="VV26" s="5"/>
      <c r="VW26" s="5"/>
      <c r="VX26" s="5"/>
      <c r="VY26" s="5"/>
      <c r="VZ26" s="5"/>
      <c r="WA26" s="5"/>
      <c r="WB26" s="5"/>
      <c r="WC26" s="5"/>
      <c r="WD26" s="5"/>
      <c r="WE26" s="5"/>
      <c r="WF26" s="5"/>
      <c r="WG26" s="5"/>
      <c r="WH26" s="5"/>
      <c r="WI26" s="5"/>
      <c r="WJ26" s="5"/>
      <c r="WK26" s="5"/>
      <c r="WL26" s="5"/>
      <c r="WM26" s="5"/>
      <c r="WN26" s="5"/>
      <c r="WO26" s="5"/>
      <c r="WP26" s="5"/>
      <c r="WQ26" s="5"/>
      <c r="WR26" s="5"/>
      <c r="WS26" s="5"/>
      <c r="WT26" s="5"/>
      <c r="WU26" s="5"/>
      <c r="WV26" s="5"/>
      <c r="WW26" s="5"/>
      <c r="WX26" s="5"/>
      <c r="WY26" s="5"/>
      <c r="WZ26" s="5"/>
      <c r="XA26" s="5"/>
      <c r="XB26" s="5"/>
      <c r="XC26" s="5"/>
      <c r="XD26" s="5"/>
      <c r="XE26" s="5"/>
      <c r="XF26" s="5"/>
      <c r="XG26" s="5"/>
      <c r="XH26" s="5"/>
      <c r="XI26" s="5"/>
      <c r="XJ26" s="5"/>
      <c r="XK26" s="5"/>
      <c r="XL26" s="5"/>
      <c r="XM26" s="5"/>
      <c r="XN26" s="5"/>
      <c r="XO26" s="5"/>
      <c r="XP26" s="5"/>
      <c r="XQ26" s="5"/>
      <c r="XR26" s="5"/>
      <c r="XS26" s="5"/>
      <c r="XT26" s="5"/>
      <c r="XU26" s="5"/>
      <c r="XV26" s="5"/>
      <c r="XW26" s="5"/>
      <c r="XX26" s="5"/>
      <c r="XY26" s="5"/>
      <c r="XZ26" s="5"/>
      <c r="YA26" s="5"/>
      <c r="YB26" s="5"/>
      <c r="YC26" s="5"/>
      <c r="YD26" s="5"/>
      <c r="YE26" s="5"/>
      <c r="YF26" s="5"/>
      <c r="YG26" s="5"/>
      <c r="YH26" s="5"/>
      <c r="YI26" s="5"/>
      <c r="YJ26" s="5"/>
      <c r="YK26" s="5"/>
      <c r="YL26" s="5"/>
      <c r="YM26" s="5"/>
      <c r="YN26" s="5"/>
      <c r="YO26" s="5"/>
      <c r="YP26" s="5"/>
      <c r="YQ26" s="5"/>
      <c r="YR26" s="5"/>
      <c r="YS26" s="5"/>
      <c r="YT26" s="5"/>
      <c r="YU26" s="5"/>
      <c r="YV26" s="5"/>
      <c r="YW26" s="5"/>
      <c r="YX26" s="5"/>
      <c r="YY26" s="5"/>
      <c r="YZ26" s="5"/>
      <c r="ZA26" s="5"/>
      <c r="ZB26" s="5"/>
      <c r="ZC26" s="5"/>
      <c r="ZD26" s="5"/>
      <c r="ZE26" s="5"/>
      <c r="ZF26" s="5"/>
      <c r="ZG26" s="5"/>
      <c r="ZH26" s="5"/>
      <c r="ZI26" s="5"/>
      <c r="ZJ26" s="5"/>
      <c r="ZK26" s="5"/>
      <c r="ZL26" s="5"/>
      <c r="ZM26" s="5"/>
      <c r="ZN26" s="5"/>
      <c r="ZO26" s="5"/>
      <c r="ZP26" s="5"/>
      <c r="ZQ26" s="5"/>
      <c r="ZR26" s="5"/>
      <c r="ZS26" s="5"/>
      <c r="ZT26" s="5"/>
      <c r="ZU26" s="5"/>
      <c r="ZV26" s="5"/>
      <c r="ZW26" s="5"/>
      <c r="ZX26" s="5"/>
      <c r="ZY26" s="5"/>
      <c r="ZZ26" s="5"/>
      <c r="AAA26" s="5"/>
      <c r="AAB26" s="5"/>
      <c r="AAC26" s="5"/>
      <c r="AAD26" s="5"/>
      <c r="AAE26" s="5"/>
      <c r="AAF26" s="5"/>
      <c r="AAG26" s="5"/>
      <c r="AAH26" s="5"/>
      <c r="AAI26" s="5"/>
      <c r="AAJ26" s="5"/>
      <c r="AAK26" s="5"/>
      <c r="AAL26" s="5"/>
      <c r="AAM26" s="5"/>
      <c r="AAN26" s="5"/>
      <c r="AAO26" s="5"/>
      <c r="AAP26" s="5"/>
      <c r="AAQ26" s="5"/>
      <c r="AAR26" s="5"/>
      <c r="AAS26" s="5"/>
      <c r="AAT26" s="5"/>
      <c r="AAU26" s="5"/>
      <c r="AAV26" s="5"/>
      <c r="AAW26" s="5"/>
      <c r="AAX26" s="5"/>
      <c r="AAY26" s="5"/>
      <c r="AAZ26" s="5"/>
      <c r="ABA26" s="5"/>
      <c r="ABB26" s="5"/>
      <c r="ABC26" s="5"/>
      <c r="ABD26" s="5"/>
      <c r="ABE26" s="5"/>
      <c r="ABF26" s="5"/>
      <c r="ABG26" s="5"/>
      <c r="ABH26" s="5"/>
      <c r="ABI26" s="5"/>
      <c r="ABJ26" s="5"/>
      <c r="ABK26" s="5"/>
      <c r="ABL26" s="5"/>
      <c r="ABM26" s="5"/>
      <c r="ABN26" s="5"/>
      <c r="ABO26" s="5"/>
      <c r="ABP26" s="5"/>
      <c r="ABQ26" s="5"/>
      <c r="ABR26" s="5"/>
      <c r="ABS26" s="5"/>
      <c r="ABT26" s="5"/>
      <c r="ABU26" s="5"/>
      <c r="ABV26" s="5"/>
      <c r="ABW26" s="5"/>
      <c r="ABX26" s="5"/>
      <c r="ABY26" s="5"/>
      <c r="ABZ26" s="5"/>
      <c r="ACA26" s="5"/>
      <c r="ACB26" s="5"/>
      <c r="ACC26" s="5"/>
      <c r="ACD26" s="5"/>
      <c r="ACE26" s="5"/>
      <c r="ACF26" s="5"/>
      <c r="ACG26" s="5"/>
      <c r="ACH26" s="5"/>
      <c r="ACI26" s="5"/>
      <c r="ACJ26" s="5"/>
      <c r="ACK26" s="5"/>
      <c r="ACL26" s="5"/>
      <c r="ACM26" s="5"/>
      <c r="ACN26" s="5"/>
      <c r="ACO26" s="5"/>
      <c r="ACP26" s="5"/>
      <c r="ACQ26" s="5"/>
      <c r="ACR26" s="5"/>
      <c r="ACS26" s="5"/>
      <c r="ACT26" s="5"/>
      <c r="ACU26" s="5"/>
      <c r="ACV26" s="5"/>
      <c r="ACW26" s="5"/>
      <c r="ACX26" s="5"/>
      <c r="ACY26" s="5"/>
      <c r="ACZ26" s="5"/>
      <c r="ADA26" s="5"/>
      <c r="ADB26" s="5"/>
      <c r="ADC26" s="5"/>
      <c r="ADD26" s="5"/>
      <c r="ADE26" s="5"/>
      <c r="ADF26" s="5"/>
      <c r="ADG26" s="5"/>
      <c r="ADH26" s="5"/>
      <c r="ADI26" s="5"/>
      <c r="ADJ26" s="5"/>
      <c r="ADK26" s="5"/>
      <c r="ADL26" s="5"/>
      <c r="ADM26" s="5"/>
      <c r="ADN26" s="5"/>
      <c r="ADO26" s="5"/>
      <c r="ADP26" s="5"/>
      <c r="ADQ26" s="5"/>
      <c r="ADR26" s="5"/>
      <c r="ADS26" s="5"/>
      <c r="ADT26" s="5"/>
      <c r="ADU26" s="5"/>
      <c r="ADV26" s="5"/>
      <c r="ADW26" s="5"/>
      <c r="ADX26" s="5"/>
      <c r="ADY26" s="5"/>
      <c r="ADZ26" s="5"/>
      <c r="AEA26" s="5"/>
      <c r="AEB26" s="5"/>
      <c r="AEC26" s="5"/>
      <c r="AED26" s="5"/>
      <c r="AEE26" s="5"/>
      <c r="AEF26" s="5"/>
      <c r="AEG26" s="5"/>
      <c r="AEH26" s="5"/>
      <c r="AEI26" s="5"/>
      <c r="AEJ26" s="5"/>
      <c r="AEK26" s="5"/>
      <c r="AEL26" s="5"/>
      <c r="AEM26" s="5"/>
      <c r="AEN26" s="5"/>
      <c r="AEO26" s="5"/>
      <c r="AEP26" s="5"/>
      <c r="AEQ26" s="5"/>
      <c r="AER26" s="5"/>
      <c r="AES26" s="5"/>
      <c r="AET26" s="5"/>
      <c r="AEU26" s="5"/>
      <c r="AEV26" s="5"/>
      <c r="AEW26" s="5"/>
      <c r="AEX26" s="5"/>
      <c r="AEY26" s="5"/>
      <c r="AEZ26" s="5"/>
      <c r="AFA26" s="5"/>
      <c r="AFB26" s="5"/>
      <c r="AFC26" s="5"/>
      <c r="AFD26" s="5"/>
      <c r="AFE26" s="5"/>
      <c r="AFF26" s="5"/>
      <c r="AFG26" s="5"/>
      <c r="AFH26" s="5"/>
      <c r="AFI26" s="5"/>
      <c r="AFJ26" s="5"/>
      <c r="AFK26" s="5"/>
      <c r="AFL26" s="5"/>
      <c r="AFM26" s="5"/>
      <c r="AFN26" s="5"/>
      <c r="AFO26" s="5"/>
      <c r="AFP26" s="5"/>
      <c r="AFQ26" s="5"/>
      <c r="AFR26" s="5"/>
      <c r="AFS26" s="5"/>
      <c r="AFT26" s="5"/>
      <c r="AFU26" s="5"/>
      <c r="AFV26" s="5"/>
      <c r="AFW26" s="5"/>
      <c r="AFX26" s="5"/>
      <c r="AFY26" s="5"/>
      <c r="AFZ26" s="5"/>
      <c r="AGA26" s="5"/>
      <c r="AGB26" s="5"/>
      <c r="AGC26" s="5"/>
      <c r="AGD26" s="5"/>
      <c r="AGE26" s="5"/>
      <c r="AGF26" s="5"/>
      <c r="AGG26" s="5"/>
      <c r="AGH26" s="5"/>
      <c r="AGI26" s="5"/>
      <c r="AGJ26" s="5"/>
      <c r="AGK26" s="5"/>
      <c r="AGL26" s="5"/>
      <c r="AGM26" s="5"/>
      <c r="AGN26" s="5"/>
      <c r="AGO26" s="5"/>
      <c r="AGP26" s="5"/>
      <c r="AGQ26" s="5"/>
      <c r="AGR26" s="5"/>
      <c r="AGS26" s="5"/>
      <c r="AGT26" s="5"/>
      <c r="AGU26" s="5"/>
      <c r="AGV26" s="5"/>
      <c r="AGW26" s="5"/>
      <c r="AGX26" s="5"/>
      <c r="AGY26" s="5"/>
      <c r="AGZ26" s="5"/>
      <c r="AHA26" s="5"/>
      <c r="AHB26" s="5"/>
      <c r="AHC26" s="5"/>
      <c r="AHD26" s="5"/>
      <c r="AHE26" s="5"/>
      <c r="AHF26" s="5"/>
      <c r="AHG26" s="5"/>
      <c r="AHH26" s="5"/>
      <c r="AHI26" s="5"/>
      <c r="AHJ26" s="5"/>
      <c r="AHK26" s="5"/>
      <c r="AHL26" s="5"/>
      <c r="AHM26" s="5"/>
      <c r="AHN26" s="5"/>
      <c r="AHO26" s="5"/>
      <c r="AHP26" s="5"/>
      <c r="AHQ26" s="5"/>
      <c r="AHR26" s="5"/>
      <c r="AHS26" s="5"/>
      <c r="AHT26" s="5"/>
      <c r="AHU26" s="5"/>
      <c r="AHV26" s="5"/>
      <c r="AHW26" s="5"/>
      <c r="AHX26" s="5"/>
      <c r="AHY26" s="5"/>
      <c r="AHZ26" s="5"/>
      <c r="AIA26" s="5"/>
      <c r="AIB26" s="5"/>
      <c r="AIC26" s="5"/>
      <c r="AID26" s="5"/>
      <c r="AIE26" s="5"/>
      <c r="AIF26" s="5"/>
      <c r="AIG26" s="5"/>
      <c r="AIH26" s="5"/>
      <c r="AII26" s="5"/>
      <c r="AIJ26" s="5"/>
      <c r="AIK26" s="5"/>
      <c r="AIL26" s="5"/>
      <c r="AIM26" s="5"/>
      <c r="AIN26" s="5"/>
      <c r="AIO26" s="5"/>
      <c r="AIP26" s="5"/>
      <c r="AIQ26" s="5"/>
      <c r="AIR26" s="5"/>
      <c r="AIS26" s="5"/>
      <c r="AIT26" s="5"/>
      <c r="AIU26" s="5"/>
      <c r="AIV26" s="5"/>
      <c r="AIW26" s="5"/>
      <c r="AIX26" s="5"/>
      <c r="AIY26" s="5"/>
      <c r="AIZ26" s="5"/>
      <c r="AJA26" s="5"/>
      <c r="AJB26" s="5"/>
      <c r="AJC26" s="5"/>
      <c r="AJD26" s="5"/>
      <c r="AJE26" s="5"/>
      <c r="AJF26" s="5"/>
      <c r="AJG26" s="5"/>
      <c r="AJH26" s="5"/>
      <c r="AJI26" s="5"/>
      <c r="AJJ26" s="5"/>
      <c r="AJK26" s="5"/>
      <c r="AJL26" s="5"/>
      <c r="AJM26" s="5"/>
      <c r="AJN26" s="5"/>
      <c r="AJO26" s="5"/>
      <c r="AJP26" s="5"/>
      <c r="AJQ26" s="5"/>
      <c r="AJR26" s="5"/>
      <c r="AJS26" s="5"/>
      <c r="AJT26" s="5"/>
      <c r="AJU26" s="5"/>
      <c r="AJV26" s="5"/>
      <c r="AJW26" s="5"/>
      <c r="AJX26" s="5"/>
      <c r="AJY26" s="5"/>
      <c r="AJZ26" s="5"/>
      <c r="AKA26" s="5"/>
      <c r="AKB26" s="5"/>
      <c r="AKC26" s="5"/>
      <c r="AKD26" s="5"/>
      <c r="AKE26" s="5"/>
      <c r="AKF26" s="5"/>
      <c r="AKG26" s="5"/>
      <c r="AKH26" s="5"/>
      <c r="AKI26" s="5"/>
      <c r="AKJ26" s="5"/>
      <c r="AKK26" s="5"/>
      <c r="AKL26" s="5"/>
      <c r="AKM26" s="5"/>
      <c r="AKN26" s="5"/>
      <c r="AKO26" s="5"/>
      <c r="AKP26" s="5"/>
      <c r="AKQ26" s="5"/>
      <c r="AKR26" s="5"/>
      <c r="AKS26" s="5"/>
      <c r="AKT26" s="5"/>
      <c r="AKU26" s="5"/>
      <c r="AKV26" s="5"/>
      <c r="AKW26" s="5"/>
      <c r="AKX26" s="5"/>
      <c r="AKY26" s="5"/>
      <c r="AKZ26" s="5"/>
      <c r="ALA26" s="5"/>
      <c r="ALB26" s="5"/>
      <c r="ALC26" s="5"/>
      <c r="ALD26" s="5"/>
      <c r="ALE26" s="5"/>
      <c r="ALF26" s="5"/>
      <c r="ALG26" s="5"/>
      <c r="ALH26" s="5"/>
      <c r="ALI26" s="5"/>
      <c r="ALJ26" s="5"/>
      <c r="ALK26" s="5"/>
      <c r="ALL26" s="5"/>
      <c r="ALM26" s="5"/>
      <c r="ALN26" s="5"/>
      <c r="ALO26" s="5"/>
      <c r="ALP26" s="5"/>
      <c r="ALQ26" s="5"/>
      <c r="ALR26" s="5"/>
      <c r="ALS26" s="5"/>
      <c r="ALT26" s="5"/>
      <c r="ALU26" s="5"/>
      <c r="ALV26" s="5"/>
      <c r="ALW26" s="5"/>
      <c r="ALX26" s="5"/>
      <c r="ALY26" s="5"/>
      <c r="ALZ26" s="5"/>
      <c r="AMA26" s="5"/>
      <c r="AMB26" s="5"/>
      <c r="AMC26" s="5"/>
      <c r="AMD26" s="5"/>
      <c r="AME26" s="5"/>
      <c r="AMF26" s="5"/>
      <c r="AMG26" s="5"/>
      <c r="AMH26" s="5"/>
      <c r="AMI26" s="5"/>
      <c r="AMJ26" s="5"/>
      <c r="AMK26" s="5"/>
      <c r="AML26" s="5"/>
      <c r="AMM26" s="5"/>
    </row>
    <row r="27" spans="1:1027" s="300" customFormat="1" ht="26.25" customHeight="1" x14ac:dyDescent="0.2">
      <c r="A27" s="5"/>
      <c r="B27" s="5"/>
      <c r="C27" s="5"/>
      <c r="D27" s="5"/>
      <c r="E27" s="5"/>
      <c r="F27" s="5"/>
      <c r="G27" s="5"/>
      <c r="H27" s="5"/>
      <c r="I27" s="5"/>
      <c r="J27" s="5"/>
      <c r="K27" s="5"/>
      <c r="L27" s="5"/>
      <c r="M27" s="296"/>
      <c r="N27" s="296"/>
      <c r="O27" s="296"/>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c r="AEL27" s="5"/>
      <c r="AEM27" s="5"/>
      <c r="AEN27" s="5"/>
      <c r="AEO27" s="5"/>
      <c r="AEP27" s="5"/>
      <c r="AEQ27" s="5"/>
      <c r="AER27" s="5"/>
      <c r="AES27" s="5"/>
      <c r="AET27" s="5"/>
      <c r="AEU27" s="5"/>
      <c r="AEV27" s="5"/>
      <c r="AEW27" s="5"/>
      <c r="AEX27" s="5"/>
      <c r="AEY27" s="5"/>
      <c r="AEZ27" s="5"/>
      <c r="AFA27" s="5"/>
      <c r="AFB27" s="5"/>
      <c r="AFC27" s="5"/>
      <c r="AFD27" s="5"/>
      <c r="AFE27" s="5"/>
      <c r="AFF27" s="5"/>
      <c r="AFG27" s="5"/>
      <c r="AFH27" s="5"/>
      <c r="AFI27" s="5"/>
      <c r="AFJ27" s="5"/>
      <c r="AFK27" s="5"/>
      <c r="AFL27" s="5"/>
      <c r="AFM27" s="5"/>
      <c r="AFN27" s="5"/>
      <c r="AFO27" s="5"/>
      <c r="AFP27" s="5"/>
      <c r="AFQ27" s="5"/>
      <c r="AFR27" s="5"/>
      <c r="AFS27" s="5"/>
      <c r="AFT27" s="5"/>
      <c r="AFU27" s="5"/>
      <c r="AFV27" s="5"/>
      <c r="AFW27" s="5"/>
      <c r="AFX27" s="5"/>
      <c r="AFY27" s="5"/>
      <c r="AFZ27" s="5"/>
      <c r="AGA27" s="5"/>
      <c r="AGB27" s="5"/>
      <c r="AGC27" s="5"/>
      <c r="AGD27" s="5"/>
      <c r="AGE27" s="5"/>
      <c r="AGF27" s="5"/>
      <c r="AGG27" s="5"/>
      <c r="AGH27" s="5"/>
      <c r="AGI27" s="5"/>
      <c r="AGJ27" s="5"/>
      <c r="AGK27" s="5"/>
      <c r="AGL27" s="5"/>
      <c r="AGM27" s="5"/>
      <c r="AGN27" s="5"/>
      <c r="AGO27" s="5"/>
      <c r="AGP27" s="5"/>
      <c r="AGQ27" s="5"/>
      <c r="AGR27" s="5"/>
      <c r="AGS27" s="5"/>
      <c r="AGT27" s="5"/>
      <c r="AGU27" s="5"/>
      <c r="AGV27" s="5"/>
      <c r="AGW27" s="5"/>
      <c r="AGX27" s="5"/>
      <c r="AGY27" s="5"/>
      <c r="AGZ27" s="5"/>
      <c r="AHA27" s="5"/>
      <c r="AHB27" s="5"/>
      <c r="AHC27" s="5"/>
      <c r="AHD27" s="5"/>
      <c r="AHE27" s="5"/>
      <c r="AHF27" s="5"/>
      <c r="AHG27" s="5"/>
      <c r="AHH27" s="5"/>
      <c r="AHI27" s="5"/>
      <c r="AHJ27" s="5"/>
      <c r="AHK27" s="5"/>
      <c r="AHL27" s="5"/>
      <c r="AHM27" s="5"/>
      <c r="AHN27" s="5"/>
      <c r="AHO27" s="5"/>
      <c r="AHP27" s="5"/>
      <c r="AHQ27" s="5"/>
      <c r="AHR27" s="5"/>
      <c r="AHS27" s="5"/>
      <c r="AHT27" s="5"/>
      <c r="AHU27" s="5"/>
      <c r="AHV27" s="5"/>
      <c r="AHW27" s="5"/>
      <c r="AHX27" s="5"/>
      <c r="AHY27" s="5"/>
      <c r="AHZ27" s="5"/>
      <c r="AIA27" s="5"/>
      <c r="AIB27" s="5"/>
      <c r="AIC27" s="5"/>
      <c r="AID27" s="5"/>
      <c r="AIE27" s="5"/>
      <c r="AIF27" s="5"/>
      <c r="AIG27" s="5"/>
      <c r="AIH27" s="5"/>
      <c r="AII27" s="5"/>
      <c r="AIJ27" s="5"/>
      <c r="AIK27" s="5"/>
      <c r="AIL27" s="5"/>
      <c r="AIM27" s="5"/>
      <c r="AIN27" s="5"/>
      <c r="AIO27" s="5"/>
      <c r="AIP27" s="5"/>
      <c r="AIQ27" s="5"/>
      <c r="AIR27" s="5"/>
      <c r="AIS27" s="5"/>
      <c r="AIT27" s="5"/>
      <c r="AIU27" s="5"/>
      <c r="AIV27" s="5"/>
      <c r="AIW27" s="5"/>
      <c r="AIX27" s="5"/>
      <c r="AIY27" s="5"/>
      <c r="AIZ27" s="5"/>
      <c r="AJA27" s="5"/>
      <c r="AJB27" s="5"/>
      <c r="AJC27" s="5"/>
      <c r="AJD27" s="5"/>
      <c r="AJE27" s="5"/>
      <c r="AJF27" s="5"/>
      <c r="AJG27" s="5"/>
      <c r="AJH27" s="5"/>
      <c r="AJI27" s="5"/>
      <c r="AJJ27" s="5"/>
      <c r="AJK27" s="5"/>
      <c r="AJL27" s="5"/>
      <c r="AJM27" s="5"/>
      <c r="AJN27" s="5"/>
      <c r="AJO27" s="5"/>
      <c r="AJP27" s="5"/>
      <c r="AJQ27" s="5"/>
      <c r="AJR27" s="5"/>
      <c r="AJS27" s="5"/>
      <c r="AJT27" s="5"/>
      <c r="AJU27" s="5"/>
      <c r="AJV27" s="5"/>
      <c r="AJW27" s="5"/>
      <c r="AJX27" s="5"/>
      <c r="AJY27" s="5"/>
      <c r="AJZ27" s="5"/>
      <c r="AKA27" s="5"/>
      <c r="AKB27" s="5"/>
      <c r="AKC27" s="5"/>
      <c r="AKD27" s="5"/>
      <c r="AKE27" s="5"/>
      <c r="AKF27" s="5"/>
      <c r="AKG27" s="5"/>
      <c r="AKH27" s="5"/>
      <c r="AKI27" s="5"/>
      <c r="AKJ27" s="5"/>
      <c r="AKK27" s="5"/>
      <c r="AKL27" s="5"/>
      <c r="AKM27" s="5"/>
      <c r="AKN27" s="5"/>
      <c r="AKO27" s="5"/>
      <c r="AKP27" s="5"/>
      <c r="AKQ27" s="5"/>
      <c r="AKR27" s="5"/>
      <c r="AKS27" s="5"/>
      <c r="AKT27" s="5"/>
      <c r="AKU27" s="5"/>
      <c r="AKV27" s="5"/>
      <c r="AKW27" s="5"/>
      <c r="AKX27" s="5"/>
      <c r="AKY27" s="5"/>
      <c r="AKZ27" s="5"/>
      <c r="ALA27" s="5"/>
      <c r="ALB27" s="5"/>
      <c r="ALC27" s="5"/>
      <c r="ALD27" s="5"/>
      <c r="ALE27" s="5"/>
      <c r="ALF27" s="5"/>
      <c r="ALG27" s="5"/>
      <c r="ALH27" s="5"/>
      <c r="ALI27" s="5"/>
      <c r="ALJ27" s="5"/>
      <c r="ALK27" s="5"/>
      <c r="ALL27" s="5"/>
      <c r="ALM27" s="5"/>
      <c r="ALN27" s="5"/>
      <c r="ALO27" s="5"/>
      <c r="ALP27" s="5"/>
      <c r="ALQ27" s="5"/>
      <c r="ALR27" s="5"/>
      <c r="ALS27" s="5"/>
      <c r="ALT27" s="5"/>
      <c r="ALU27" s="5"/>
      <c r="ALV27" s="5"/>
      <c r="ALW27" s="5"/>
      <c r="ALX27" s="5"/>
      <c r="ALY27" s="5"/>
      <c r="ALZ27" s="5"/>
      <c r="AMA27" s="5"/>
      <c r="AMB27" s="5"/>
      <c r="AMC27" s="5"/>
      <c r="AMD27" s="5"/>
      <c r="AME27" s="5"/>
      <c r="AMF27" s="5"/>
      <c r="AMG27" s="5"/>
      <c r="AMH27" s="5"/>
      <c r="AMI27" s="5"/>
      <c r="AMJ27" s="5"/>
      <c r="AMK27" s="5"/>
      <c r="AML27" s="5"/>
      <c r="AMM27" s="5"/>
    </row>
    <row r="28" spans="1:1027" s="300" customFormat="1" ht="12.75" x14ac:dyDescent="0.2">
      <c r="A28" s="5"/>
      <c r="B28" s="5"/>
      <c r="C28" s="5"/>
      <c r="D28" s="5"/>
      <c r="E28" s="5"/>
      <c r="F28" s="5"/>
      <c r="G28" s="5"/>
      <c r="H28" s="5"/>
      <c r="I28" s="5"/>
      <c r="J28" s="5"/>
      <c r="K28" s="5"/>
      <c r="L28" s="5"/>
      <c r="M28" s="296"/>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5"/>
      <c r="NI28" s="5"/>
      <c r="NJ28" s="5"/>
      <c r="NK28" s="5"/>
      <c r="NL28" s="5"/>
      <c r="NM28" s="5"/>
      <c r="NN28" s="5"/>
      <c r="NO28" s="5"/>
      <c r="NP28" s="5"/>
      <c r="NQ28" s="5"/>
      <c r="NR28" s="5"/>
      <c r="NS28" s="5"/>
      <c r="NT28" s="5"/>
      <c r="NU28" s="5"/>
      <c r="NV28" s="5"/>
      <c r="NW28" s="5"/>
      <c r="NX28" s="5"/>
      <c r="NY28" s="5"/>
      <c r="NZ28" s="5"/>
      <c r="OA28" s="5"/>
      <c r="OB28" s="5"/>
      <c r="OC28" s="5"/>
      <c r="OD28" s="5"/>
      <c r="OE28" s="5"/>
      <c r="OF28" s="5"/>
      <c r="OG28" s="5"/>
      <c r="OH28" s="5"/>
      <c r="OI28" s="5"/>
      <c r="OJ28" s="5"/>
      <c r="OK28" s="5"/>
      <c r="OL28" s="5"/>
      <c r="OM28" s="5"/>
      <c r="ON28" s="5"/>
      <c r="OO28" s="5"/>
      <c r="OP28" s="5"/>
      <c r="OQ28" s="5"/>
      <c r="OR28" s="5"/>
      <c r="OS28" s="5"/>
      <c r="OT28" s="5"/>
      <c r="OU28" s="5"/>
      <c r="OV28" s="5"/>
      <c r="OW28" s="5"/>
      <c r="OX28" s="5"/>
      <c r="OY28" s="5"/>
      <c r="OZ28" s="5"/>
      <c r="PA28" s="5"/>
      <c r="PB28" s="5"/>
      <c r="PC28" s="5"/>
      <c r="PD28" s="5"/>
      <c r="PE28" s="5"/>
      <c r="PF28" s="5"/>
      <c r="PG28" s="5"/>
      <c r="PH28" s="5"/>
      <c r="PI28" s="5"/>
      <c r="PJ28" s="5"/>
      <c r="PK28" s="5"/>
      <c r="PL28" s="5"/>
      <c r="PM28" s="5"/>
      <c r="PN28" s="5"/>
      <c r="PO28" s="5"/>
      <c r="PP28" s="5"/>
      <c r="PQ28" s="5"/>
      <c r="PR28" s="5"/>
      <c r="PS28" s="5"/>
      <c r="PT28" s="5"/>
      <c r="PU28" s="5"/>
      <c r="PV28" s="5"/>
      <c r="PW28" s="5"/>
      <c r="PX28" s="5"/>
      <c r="PY28" s="5"/>
      <c r="PZ28" s="5"/>
      <c r="QA28" s="5"/>
      <c r="QB28" s="5"/>
      <c r="QC28" s="5"/>
      <c r="QD28" s="5"/>
      <c r="QE28" s="5"/>
      <c r="QF28" s="5"/>
      <c r="QG28" s="5"/>
      <c r="QH28" s="5"/>
      <c r="QI28" s="5"/>
      <c r="QJ28" s="5"/>
      <c r="QK28" s="5"/>
      <c r="QL28" s="5"/>
      <c r="QM28" s="5"/>
      <c r="QN28" s="5"/>
      <c r="QO28" s="5"/>
      <c r="QP28" s="5"/>
      <c r="QQ28" s="5"/>
      <c r="QR28" s="5"/>
      <c r="QS28" s="5"/>
      <c r="QT28" s="5"/>
      <c r="QU28" s="5"/>
      <c r="QV28" s="5"/>
      <c r="QW28" s="5"/>
      <c r="QX28" s="5"/>
      <c r="QY28" s="5"/>
      <c r="QZ28" s="5"/>
      <c r="RA28" s="5"/>
      <c r="RB28" s="5"/>
      <c r="RC28" s="5"/>
      <c r="RD28" s="5"/>
      <c r="RE28" s="5"/>
      <c r="RF28" s="5"/>
      <c r="RG28" s="5"/>
      <c r="RH28" s="5"/>
      <c r="RI28" s="5"/>
      <c r="RJ28" s="5"/>
      <c r="RK28" s="5"/>
      <c r="RL28" s="5"/>
      <c r="RM28" s="5"/>
      <c r="RN28" s="5"/>
      <c r="RO28" s="5"/>
      <c r="RP28" s="5"/>
      <c r="RQ28" s="5"/>
      <c r="RR28" s="5"/>
      <c r="RS28" s="5"/>
      <c r="RT28" s="5"/>
      <c r="RU28" s="5"/>
      <c r="RV28" s="5"/>
      <c r="RW28" s="5"/>
      <c r="RX28" s="5"/>
      <c r="RY28" s="5"/>
      <c r="RZ28" s="5"/>
      <c r="SA28" s="5"/>
      <c r="SB28" s="5"/>
      <c r="SC28" s="5"/>
      <c r="SD28" s="5"/>
      <c r="SE28" s="5"/>
      <c r="SF28" s="5"/>
      <c r="SG28" s="5"/>
      <c r="SH28" s="5"/>
      <c r="SI28" s="5"/>
      <c r="SJ28" s="5"/>
      <c r="SK28" s="5"/>
      <c r="SL28" s="5"/>
      <c r="SM28" s="5"/>
      <c r="SN28" s="5"/>
      <c r="SO28" s="5"/>
      <c r="SP28" s="5"/>
      <c r="SQ28" s="5"/>
      <c r="SR28" s="5"/>
      <c r="SS28" s="5"/>
      <c r="ST28" s="5"/>
      <c r="SU28" s="5"/>
      <c r="SV28" s="5"/>
      <c r="SW28" s="5"/>
      <c r="SX28" s="5"/>
      <c r="SY28" s="5"/>
      <c r="SZ28" s="5"/>
      <c r="TA28" s="5"/>
      <c r="TB28" s="5"/>
      <c r="TC28" s="5"/>
      <c r="TD28" s="5"/>
      <c r="TE28" s="5"/>
      <c r="TF28" s="5"/>
      <c r="TG28" s="5"/>
      <c r="TH28" s="5"/>
      <c r="TI28" s="5"/>
      <c r="TJ28" s="5"/>
      <c r="TK28" s="5"/>
      <c r="TL28" s="5"/>
      <c r="TM28" s="5"/>
      <c r="TN28" s="5"/>
      <c r="TO28" s="5"/>
      <c r="TP28" s="5"/>
      <c r="TQ28" s="5"/>
      <c r="TR28" s="5"/>
      <c r="TS28" s="5"/>
      <c r="TT28" s="5"/>
      <c r="TU28" s="5"/>
      <c r="TV28" s="5"/>
      <c r="TW28" s="5"/>
      <c r="TX28" s="5"/>
      <c r="TY28" s="5"/>
      <c r="TZ28" s="5"/>
      <c r="UA28" s="5"/>
      <c r="UB28" s="5"/>
      <c r="UC28" s="5"/>
      <c r="UD28" s="5"/>
      <c r="UE28" s="5"/>
      <c r="UF28" s="5"/>
      <c r="UG28" s="5"/>
      <c r="UH28" s="5"/>
      <c r="UI28" s="5"/>
      <c r="UJ28" s="5"/>
      <c r="UK28" s="5"/>
      <c r="UL28" s="5"/>
      <c r="UM28" s="5"/>
      <c r="UN28" s="5"/>
      <c r="UO28" s="5"/>
      <c r="UP28" s="5"/>
      <c r="UQ28" s="5"/>
      <c r="UR28" s="5"/>
      <c r="US28" s="5"/>
      <c r="UT28" s="5"/>
      <c r="UU28" s="5"/>
      <c r="UV28" s="5"/>
      <c r="UW28" s="5"/>
      <c r="UX28" s="5"/>
      <c r="UY28" s="5"/>
      <c r="UZ28" s="5"/>
      <c r="VA28" s="5"/>
      <c r="VB28" s="5"/>
      <c r="VC28" s="5"/>
      <c r="VD28" s="5"/>
      <c r="VE28" s="5"/>
      <c r="VF28" s="5"/>
      <c r="VG28" s="5"/>
      <c r="VH28" s="5"/>
      <c r="VI28" s="5"/>
      <c r="VJ28" s="5"/>
      <c r="VK28" s="5"/>
      <c r="VL28" s="5"/>
      <c r="VM28" s="5"/>
      <c r="VN28" s="5"/>
      <c r="VO28" s="5"/>
      <c r="VP28" s="5"/>
      <c r="VQ28" s="5"/>
      <c r="VR28" s="5"/>
      <c r="VS28" s="5"/>
      <c r="VT28" s="5"/>
      <c r="VU28" s="5"/>
      <c r="VV28" s="5"/>
      <c r="VW28" s="5"/>
      <c r="VX28" s="5"/>
      <c r="VY28" s="5"/>
      <c r="VZ28" s="5"/>
      <c r="WA28" s="5"/>
      <c r="WB28" s="5"/>
      <c r="WC28" s="5"/>
      <c r="WD28" s="5"/>
      <c r="WE28" s="5"/>
      <c r="WF28" s="5"/>
      <c r="WG28" s="5"/>
      <c r="WH28" s="5"/>
      <c r="WI28" s="5"/>
      <c r="WJ28" s="5"/>
      <c r="WK28" s="5"/>
      <c r="WL28" s="5"/>
      <c r="WM28" s="5"/>
      <c r="WN28" s="5"/>
      <c r="WO28" s="5"/>
      <c r="WP28" s="5"/>
      <c r="WQ28" s="5"/>
      <c r="WR28" s="5"/>
      <c r="WS28" s="5"/>
      <c r="WT28" s="5"/>
      <c r="WU28" s="5"/>
      <c r="WV28" s="5"/>
      <c r="WW28" s="5"/>
      <c r="WX28" s="5"/>
      <c r="WY28" s="5"/>
      <c r="WZ28" s="5"/>
      <c r="XA28" s="5"/>
      <c r="XB28" s="5"/>
      <c r="XC28" s="5"/>
      <c r="XD28" s="5"/>
      <c r="XE28" s="5"/>
      <c r="XF28" s="5"/>
      <c r="XG28" s="5"/>
      <c r="XH28" s="5"/>
      <c r="XI28" s="5"/>
      <c r="XJ28" s="5"/>
      <c r="XK28" s="5"/>
      <c r="XL28" s="5"/>
      <c r="XM28" s="5"/>
      <c r="XN28" s="5"/>
      <c r="XO28" s="5"/>
      <c r="XP28" s="5"/>
      <c r="XQ28" s="5"/>
      <c r="XR28" s="5"/>
      <c r="XS28" s="5"/>
      <c r="XT28" s="5"/>
      <c r="XU28" s="5"/>
      <c r="XV28" s="5"/>
      <c r="XW28" s="5"/>
      <c r="XX28" s="5"/>
      <c r="XY28" s="5"/>
      <c r="XZ28" s="5"/>
      <c r="YA28" s="5"/>
      <c r="YB28" s="5"/>
      <c r="YC28" s="5"/>
      <c r="YD28" s="5"/>
      <c r="YE28" s="5"/>
      <c r="YF28" s="5"/>
      <c r="YG28" s="5"/>
      <c r="YH28" s="5"/>
      <c r="YI28" s="5"/>
      <c r="YJ28" s="5"/>
      <c r="YK28" s="5"/>
      <c r="YL28" s="5"/>
      <c r="YM28" s="5"/>
      <c r="YN28" s="5"/>
      <c r="YO28" s="5"/>
      <c r="YP28" s="5"/>
      <c r="YQ28" s="5"/>
      <c r="YR28" s="5"/>
      <c r="YS28" s="5"/>
      <c r="YT28" s="5"/>
      <c r="YU28" s="5"/>
      <c r="YV28" s="5"/>
      <c r="YW28" s="5"/>
      <c r="YX28" s="5"/>
      <c r="YY28" s="5"/>
      <c r="YZ28" s="5"/>
      <c r="ZA28" s="5"/>
      <c r="ZB28" s="5"/>
      <c r="ZC28" s="5"/>
      <c r="ZD28" s="5"/>
      <c r="ZE28" s="5"/>
      <c r="ZF28" s="5"/>
      <c r="ZG28" s="5"/>
      <c r="ZH28" s="5"/>
      <c r="ZI28" s="5"/>
      <c r="ZJ28" s="5"/>
      <c r="ZK28" s="5"/>
      <c r="ZL28" s="5"/>
      <c r="ZM28" s="5"/>
      <c r="ZN28" s="5"/>
      <c r="ZO28" s="5"/>
      <c r="ZP28" s="5"/>
      <c r="ZQ28" s="5"/>
      <c r="ZR28" s="5"/>
      <c r="ZS28" s="5"/>
      <c r="ZT28" s="5"/>
      <c r="ZU28" s="5"/>
      <c r="ZV28" s="5"/>
      <c r="ZW28" s="5"/>
      <c r="ZX28" s="5"/>
      <c r="ZY28" s="5"/>
      <c r="ZZ28" s="5"/>
      <c r="AAA28" s="5"/>
      <c r="AAB28" s="5"/>
      <c r="AAC28" s="5"/>
      <c r="AAD28" s="5"/>
      <c r="AAE28" s="5"/>
      <c r="AAF28" s="5"/>
      <c r="AAG28" s="5"/>
      <c r="AAH28" s="5"/>
      <c r="AAI28" s="5"/>
      <c r="AAJ28" s="5"/>
      <c r="AAK28" s="5"/>
      <c r="AAL28" s="5"/>
      <c r="AAM28" s="5"/>
      <c r="AAN28" s="5"/>
      <c r="AAO28" s="5"/>
      <c r="AAP28" s="5"/>
      <c r="AAQ28" s="5"/>
      <c r="AAR28" s="5"/>
      <c r="AAS28" s="5"/>
      <c r="AAT28" s="5"/>
      <c r="AAU28" s="5"/>
      <c r="AAV28" s="5"/>
      <c r="AAW28" s="5"/>
      <c r="AAX28" s="5"/>
      <c r="AAY28" s="5"/>
      <c r="AAZ28" s="5"/>
      <c r="ABA28" s="5"/>
      <c r="ABB28" s="5"/>
      <c r="ABC28" s="5"/>
      <c r="ABD28" s="5"/>
      <c r="ABE28" s="5"/>
      <c r="ABF28" s="5"/>
      <c r="ABG28" s="5"/>
      <c r="ABH28" s="5"/>
      <c r="ABI28" s="5"/>
      <c r="ABJ28" s="5"/>
      <c r="ABK28" s="5"/>
      <c r="ABL28" s="5"/>
      <c r="ABM28" s="5"/>
      <c r="ABN28" s="5"/>
      <c r="ABO28" s="5"/>
      <c r="ABP28" s="5"/>
      <c r="ABQ28" s="5"/>
      <c r="ABR28" s="5"/>
      <c r="ABS28" s="5"/>
      <c r="ABT28" s="5"/>
      <c r="ABU28" s="5"/>
      <c r="ABV28" s="5"/>
      <c r="ABW28" s="5"/>
      <c r="ABX28" s="5"/>
      <c r="ABY28" s="5"/>
      <c r="ABZ28" s="5"/>
      <c r="ACA28" s="5"/>
      <c r="ACB28" s="5"/>
      <c r="ACC28" s="5"/>
      <c r="ACD28" s="5"/>
      <c r="ACE28" s="5"/>
      <c r="ACF28" s="5"/>
      <c r="ACG28" s="5"/>
      <c r="ACH28" s="5"/>
      <c r="ACI28" s="5"/>
      <c r="ACJ28" s="5"/>
      <c r="ACK28" s="5"/>
      <c r="ACL28" s="5"/>
      <c r="ACM28" s="5"/>
      <c r="ACN28" s="5"/>
      <c r="ACO28" s="5"/>
      <c r="ACP28" s="5"/>
      <c r="ACQ28" s="5"/>
      <c r="ACR28" s="5"/>
      <c r="ACS28" s="5"/>
      <c r="ACT28" s="5"/>
      <c r="ACU28" s="5"/>
      <c r="ACV28" s="5"/>
      <c r="ACW28" s="5"/>
      <c r="ACX28" s="5"/>
      <c r="ACY28" s="5"/>
      <c r="ACZ28" s="5"/>
      <c r="ADA28" s="5"/>
      <c r="ADB28" s="5"/>
      <c r="ADC28" s="5"/>
      <c r="ADD28" s="5"/>
      <c r="ADE28" s="5"/>
      <c r="ADF28" s="5"/>
      <c r="ADG28" s="5"/>
      <c r="ADH28" s="5"/>
      <c r="ADI28" s="5"/>
      <c r="ADJ28" s="5"/>
      <c r="ADK28" s="5"/>
      <c r="ADL28" s="5"/>
      <c r="ADM28" s="5"/>
      <c r="ADN28" s="5"/>
      <c r="ADO28" s="5"/>
      <c r="ADP28" s="5"/>
      <c r="ADQ28" s="5"/>
      <c r="ADR28" s="5"/>
      <c r="ADS28" s="5"/>
      <c r="ADT28" s="5"/>
      <c r="ADU28" s="5"/>
      <c r="ADV28" s="5"/>
      <c r="ADW28" s="5"/>
      <c r="ADX28" s="5"/>
      <c r="ADY28" s="5"/>
      <c r="ADZ28" s="5"/>
      <c r="AEA28" s="5"/>
      <c r="AEB28" s="5"/>
      <c r="AEC28" s="5"/>
      <c r="AED28" s="5"/>
      <c r="AEE28" s="5"/>
      <c r="AEF28" s="5"/>
      <c r="AEG28" s="5"/>
      <c r="AEH28" s="5"/>
      <c r="AEI28" s="5"/>
      <c r="AEJ28" s="5"/>
      <c r="AEK28" s="5"/>
      <c r="AEL28" s="5"/>
      <c r="AEM28" s="5"/>
      <c r="AEN28" s="5"/>
      <c r="AEO28" s="5"/>
      <c r="AEP28" s="5"/>
      <c r="AEQ28" s="5"/>
      <c r="AER28" s="5"/>
      <c r="AES28" s="5"/>
      <c r="AET28" s="5"/>
      <c r="AEU28" s="5"/>
      <c r="AEV28" s="5"/>
      <c r="AEW28" s="5"/>
      <c r="AEX28" s="5"/>
      <c r="AEY28" s="5"/>
      <c r="AEZ28" s="5"/>
      <c r="AFA28" s="5"/>
      <c r="AFB28" s="5"/>
      <c r="AFC28" s="5"/>
      <c r="AFD28" s="5"/>
      <c r="AFE28" s="5"/>
      <c r="AFF28" s="5"/>
      <c r="AFG28" s="5"/>
      <c r="AFH28" s="5"/>
      <c r="AFI28" s="5"/>
      <c r="AFJ28" s="5"/>
      <c r="AFK28" s="5"/>
      <c r="AFL28" s="5"/>
      <c r="AFM28" s="5"/>
      <c r="AFN28" s="5"/>
      <c r="AFO28" s="5"/>
      <c r="AFP28" s="5"/>
      <c r="AFQ28" s="5"/>
      <c r="AFR28" s="5"/>
      <c r="AFS28" s="5"/>
      <c r="AFT28" s="5"/>
      <c r="AFU28" s="5"/>
      <c r="AFV28" s="5"/>
      <c r="AFW28" s="5"/>
      <c r="AFX28" s="5"/>
      <c r="AFY28" s="5"/>
      <c r="AFZ28" s="5"/>
      <c r="AGA28" s="5"/>
      <c r="AGB28" s="5"/>
      <c r="AGC28" s="5"/>
      <c r="AGD28" s="5"/>
      <c r="AGE28" s="5"/>
      <c r="AGF28" s="5"/>
      <c r="AGG28" s="5"/>
      <c r="AGH28" s="5"/>
      <c r="AGI28" s="5"/>
      <c r="AGJ28" s="5"/>
      <c r="AGK28" s="5"/>
      <c r="AGL28" s="5"/>
      <c r="AGM28" s="5"/>
      <c r="AGN28" s="5"/>
      <c r="AGO28" s="5"/>
      <c r="AGP28" s="5"/>
      <c r="AGQ28" s="5"/>
      <c r="AGR28" s="5"/>
      <c r="AGS28" s="5"/>
      <c r="AGT28" s="5"/>
      <c r="AGU28" s="5"/>
      <c r="AGV28" s="5"/>
      <c r="AGW28" s="5"/>
      <c r="AGX28" s="5"/>
      <c r="AGY28" s="5"/>
      <c r="AGZ28" s="5"/>
      <c r="AHA28" s="5"/>
      <c r="AHB28" s="5"/>
      <c r="AHC28" s="5"/>
      <c r="AHD28" s="5"/>
      <c r="AHE28" s="5"/>
      <c r="AHF28" s="5"/>
      <c r="AHG28" s="5"/>
      <c r="AHH28" s="5"/>
      <c r="AHI28" s="5"/>
      <c r="AHJ28" s="5"/>
      <c r="AHK28" s="5"/>
      <c r="AHL28" s="5"/>
      <c r="AHM28" s="5"/>
      <c r="AHN28" s="5"/>
      <c r="AHO28" s="5"/>
      <c r="AHP28" s="5"/>
      <c r="AHQ28" s="5"/>
      <c r="AHR28" s="5"/>
      <c r="AHS28" s="5"/>
      <c r="AHT28" s="5"/>
      <c r="AHU28" s="5"/>
      <c r="AHV28" s="5"/>
      <c r="AHW28" s="5"/>
      <c r="AHX28" s="5"/>
      <c r="AHY28" s="5"/>
      <c r="AHZ28" s="5"/>
      <c r="AIA28" s="5"/>
      <c r="AIB28" s="5"/>
      <c r="AIC28" s="5"/>
      <c r="AID28" s="5"/>
      <c r="AIE28" s="5"/>
      <c r="AIF28" s="5"/>
      <c r="AIG28" s="5"/>
      <c r="AIH28" s="5"/>
      <c r="AII28" s="5"/>
      <c r="AIJ28" s="5"/>
      <c r="AIK28" s="5"/>
      <c r="AIL28" s="5"/>
      <c r="AIM28" s="5"/>
      <c r="AIN28" s="5"/>
      <c r="AIO28" s="5"/>
      <c r="AIP28" s="5"/>
      <c r="AIQ28" s="5"/>
      <c r="AIR28" s="5"/>
      <c r="AIS28" s="5"/>
      <c r="AIT28" s="5"/>
      <c r="AIU28" s="5"/>
      <c r="AIV28" s="5"/>
      <c r="AIW28" s="5"/>
      <c r="AIX28" s="5"/>
      <c r="AIY28" s="5"/>
      <c r="AIZ28" s="5"/>
      <c r="AJA28" s="5"/>
      <c r="AJB28" s="5"/>
      <c r="AJC28" s="5"/>
      <c r="AJD28" s="5"/>
      <c r="AJE28" s="5"/>
      <c r="AJF28" s="5"/>
      <c r="AJG28" s="5"/>
      <c r="AJH28" s="5"/>
      <c r="AJI28" s="5"/>
      <c r="AJJ28" s="5"/>
      <c r="AJK28" s="5"/>
      <c r="AJL28" s="5"/>
      <c r="AJM28" s="5"/>
      <c r="AJN28" s="5"/>
      <c r="AJO28" s="5"/>
      <c r="AJP28" s="5"/>
      <c r="AJQ28" s="5"/>
      <c r="AJR28" s="5"/>
      <c r="AJS28" s="5"/>
      <c r="AJT28" s="5"/>
      <c r="AJU28" s="5"/>
      <c r="AJV28" s="5"/>
      <c r="AJW28" s="5"/>
      <c r="AJX28" s="5"/>
      <c r="AJY28" s="5"/>
      <c r="AJZ28" s="5"/>
      <c r="AKA28" s="5"/>
      <c r="AKB28" s="5"/>
      <c r="AKC28" s="5"/>
      <c r="AKD28" s="5"/>
      <c r="AKE28" s="5"/>
      <c r="AKF28" s="5"/>
      <c r="AKG28" s="5"/>
      <c r="AKH28" s="5"/>
      <c r="AKI28" s="5"/>
      <c r="AKJ28" s="5"/>
      <c r="AKK28" s="5"/>
      <c r="AKL28" s="5"/>
      <c r="AKM28" s="5"/>
      <c r="AKN28" s="5"/>
      <c r="AKO28" s="5"/>
      <c r="AKP28" s="5"/>
      <c r="AKQ28" s="5"/>
      <c r="AKR28" s="5"/>
      <c r="AKS28" s="5"/>
      <c r="AKT28" s="5"/>
      <c r="AKU28" s="5"/>
      <c r="AKV28" s="5"/>
      <c r="AKW28" s="5"/>
      <c r="AKX28" s="5"/>
      <c r="AKY28" s="5"/>
      <c r="AKZ28" s="5"/>
      <c r="ALA28" s="5"/>
      <c r="ALB28" s="5"/>
      <c r="ALC28" s="5"/>
      <c r="ALD28" s="5"/>
      <c r="ALE28" s="5"/>
      <c r="ALF28" s="5"/>
      <c r="ALG28" s="5"/>
      <c r="ALH28" s="5"/>
      <c r="ALI28" s="5"/>
      <c r="ALJ28" s="5"/>
      <c r="ALK28" s="5"/>
      <c r="ALL28" s="5"/>
      <c r="ALM28" s="5"/>
      <c r="ALN28" s="5"/>
      <c r="ALO28" s="5"/>
      <c r="ALP28" s="5"/>
      <c r="ALQ28" s="5"/>
      <c r="ALR28" s="5"/>
      <c r="ALS28" s="5"/>
      <c r="ALT28" s="5"/>
      <c r="ALU28" s="5"/>
      <c r="ALV28" s="5"/>
      <c r="ALW28" s="5"/>
      <c r="ALX28" s="5"/>
      <c r="ALY28" s="5"/>
      <c r="ALZ28" s="5"/>
      <c r="AMA28" s="5"/>
      <c r="AMB28" s="5"/>
      <c r="AMC28" s="5"/>
      <c r="AMD28" s="5"/>
      <c r="AME28" s="5"/>
      <c r="AMF28" s="5"/>
      <c r="AMG28" s="5"/>
      <c r="AMH28" s="5"/>
      <c r="AMI28" s="5"/>
      <c r="AMJ28" s="5"/>
      <c r="AMK28" s="5"/>
      <c r="AML28" s="5"/>
      <c r="AMM28" s="5"/>
    </row>
    <row r="29" spans="1:1027" s="300" customFormat="1" ht="12.75" x14ac:dyDescent="0.2">
      <c r="A29" s="5"/>
      <c r="B29" s="5"/>
      <c r="C29" s="5"/>
      <c r="D29" s="5"/>
      <c r="E29" s="5"/>
      <c r="F29" s="5"/>
      <c r="G29" s="5"/>
      <c r="H29" s="5"/>
      <c r="I29" s="5"/>
      <c r="J29" s="5"/>
      <c r="K29" s="5"/>
      <c r="L29" s="5"/>
      <c r="M29" s="296"/>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5"/>
      <c r="NI29" s="5"/>
      <c r="NJ29" s="5"/>
      <c r="NK29" s="5"/>
      <c r="NL29" s="5"/>
      <c r="NM29" s="5"/>
      <c r="NN29" s="5"/>
      <c r="NO29" s="5"/>
      <c r="NP29" s="5"/>
      <c r="NQ29" s="5"/>
      <c r="NR29" s="5"/>
      <c r="NS29" s="5"/>
      <c r="NT29" s="5"/>
      <c r="NU29" s="5"/>
      <c r="NV29" s="5"/>
      <c r="NW29" s="5"/>
      <c r="NX29" s="5"/>
      <c r="NY29" s="5"/>
      <c r="NZ29" s="5"/>
      <c r="OA29" s="5"/>
      <c r="OB29" s="5"/>
      <c r="OC29" s="5"/>
      <c r="OD29" s="5"/>
      <c r="OE29" s="5"/>
      <c r="OF29" s="5"/>
      <c r="OG29" s="5"/>
      <c r="OH29" s="5"/>
      <c r="OI29" s="5"/>
      <c r="OJ29" s="5"/>
      <c r="OK29" s="5"/>
      <c r="OL29" s="5"/>
      <c r="OM29" s="5"/>
      <c r="ON29" s="5"/>
      <c r="OO29" s="5"/>
      <c r="OP29" s="5"/>
      <c r="OQ29" s="5"/>
      <c r="OR29" s="5"/>
      <c r="OS29" s="5"/>
      <c r="OT29" s="5"/>
      <c r="OU29" s="5"/>
      <c r="OV29" s="5"/>
      <c r="OW29" s="5"/>
      <c r="OX29" s="5"/>
      <c r="OY29" s="5"/>
      <c r="OZ29" s="5"/>
      <c r="PA29" s="5"/>
      <c r="PB29" s="5"/>
      <c r="PC29" s="5"/>
      <c r="PD29" s="5"/>
      <c r="PE29" s="5"/>
      <c r="PF29" s="5"/>
      <c r="PG29" s="5"/>
      <c r="PH29" s="5"/>
      <c r="PI29" s="5"/>
      <c r="PJ29" s="5"/>
      <c r="PK29" s="5"/>
      <c r="PL29" s="5"/>
      <c r="PM29" s="5"/>
      <c r="PN29" s="5"/>
      <c r="PO29" s="5"/>
      <c r="PP29" s="5"/>
      <c r="PQ29" s="5"/>
      <c r="PR29" s="5"/>
      <c r="PS29" s="5"/>
      <c r="PT29" s="5"/>
      <c r="PU29" s="5"/>
      <c r="PV29" s="5"/>
      <c r="PW29" s="5"/>
      <c r="PX29" s="5"/>
      <c r="PY29" s="5"/>
      <c r="PZ29" s="5"/>
      <c r="QA29" s="5"/>
      <c r="QB29" s="5"/>
      <c r="QC29" s="5"/>
      <c r="QD29" s="5"/>
      <c r="QE29" s="5"/>
      <c r="QF29" s="5"/>
      <c r="QG29" s="5"/>
      <c r="QH29" s="5"/>
      <c r="QI29" s="5"/>
      <c r="QJ29" s="5"/>
      <c r="QK29" s="5"/>
      <c r="QL29" s="5"/>
      <c r="QM29" s="5"/>
      <c r="QN29" s="5"/>
      <c r="QO29" s="5"/>
      <c r="QP29" s="5"/>
      <c r="QQ29" s="5"/>
      <c r="QR29" s="5"/>
      <c r="QS29" s="5"/>
      <c r="QT29" s="5"/>
      <c r="QU29" s="5"/>
      <c r="QV29" s="5"/>
      <c r="QW29" s="5"/>
      <c r="QX29" s="5"/>
      <c r="QY29" s="5"/>
      <c r="QZ29" s="5"/>
      <c r="RA29" s="5"/>
      <c r="RB29" s="5"/>
      <c r="RC29" s="5"/>
      <c r="RD29" s="5"/>
      <c r="RE29" s="5"/>
      <c r="RF29" s="5"/>
      <c r="RG29" s="5"/>
      <c r="RH29" s="5"/>
      <c r="RI29" s="5"/>
      <c r="RJ29" s="5"/>
      <c r="RK29" s="5"/>
      <c r="RL29" s="5"/>
      <c r="RM29" s="5"/>
      <c r="RN29" s="5"/>
      <c r="RO29" s="5"/>
      <c r="RP29" s="5"/>
      <c r="RQ29" s="5"/>
      <c r="RR29" s="5"/>
      <c r="RS29" s="5"/>
      <c r="RT29" s="5"/>
      <c r="RU29" s="5"/>
      <c r="RV29" s="5"/>
      <c r="RW29" s="5"/>
      <c r="RX29" s="5"/>
      <c r="RY29" s="5"/>
      <c r="RZ29" s="5"/>
      <c r="SA29" s="5"/>
      <c r="SB29" s="5"/>
      <c r="SC29" s="5"/>
      <c r="SD29" s="5"/>
      <c r="SE29" s="5"/>
      <c r="SF29" s="5"/>
      <c r="SG29" s="5"/>
      <c r="SH29" s="5"/>
      <c r="SI29" s="5"/>
      <c r="SJ29" s="5"/>
      <c r="SK29" s="5"/>
      <c r="SL29" s="5"/>
      <c r="SM29" s="5"/>
      <c r="SN29" s="5"/>
      <c r="SO29" s="5"/>
      <c r="SP29" s="5"/>
      <c r="SQ29" s="5"/>
      <c r="SR29" s="5"/>
      <c r="SS29" s="5"/>
      <c r="ST29" s="5"/>
      <c r="SU29" s="5"/>
      <c r="SV29" s="5"/>
      <c r="SW29" s="5"/>
      <c r="SX29" s="5"/>
      <c r="SY29" s="5"/>
      <c r="SZ29" s="5"/>
      <c r="TA29" s="5"/>
      <c r="TB29" s="5"/>
      <c r="TC29" s="5"/>
      <c r="TD29" s="5"/>
      <c r="TE29" s="5"/>
      <c r="TF29" s="5"/>
      <c r="TG29" s="5"/>
      <c r="TH29" s="5"/>
      <c r="TI29" s="5"/>
      <c r="TJ29" s="5"/>
      <c r="TK29" s="5"/>
      <c r="TL29" s="5"/>
      <c r="TM29" s="5"/>
      <c r="TN29" s="5"/>
      <c r="TO29" s="5"/>
      <c r="TP29" s="5"/>
      <c r="TQ29" s="5"/>
      <c r="TR29" s="5"/>
      <c r="TS29" s="5"/>
      <c r="TT29" s="5"/>
      <c r="TU29" s="5"/>
      <c r="TV29" s="5"/>
      <c r="TW29" s="5"/>
      <c r="TX29" s="5"/>
      <c r="TY29" s="5"/>
      <c r="TZ29" s="5"/>
      <c r="UA29" s="5"/>
      <c r="UB29" s="5"/>
      <c r="UC29" s="5"/>
      <c r="UD29" s="5"/>
      <c r="UE29" s="5"/>
      <c r="UF29" s="5"/>
      <c r="UG29" s="5"/>
      <c r="UH29" s="5"/>
      <c r="UI29" s="5"/>
      <c r="UJ29" s="5"/>
      <c r="UK29" s="5"/>
      <c r="UL29" s="5"/>
      <c r="UM29" s="5"/>
      <c r="UN29" s="5"/>
      <c r="UO29" s="5"/>
      <c r="UP29" s="5"/>
      <c r="UQ29" s="5"/>
      <c r="UR29" s="5"/>
      <c r="US29" s="5"/>
      <c r="UT29" s="5"/>
      <c r="UU29" s="5"/>
      <c r="UV29" s="5"/>
      <c r="UW29" s="5"/>
      <c r="UX29" s="5"/>
      <c r="UY29" s="5"/>
      <c r="UZ29" s="5"/>
      <c r="VA29" s="5"/>
      <c r="VB29" s="5"/>
      <c r="VC29" s="5"/>
      <c r="VD29" s="5"/>
      <c r="VE29" s="5"/>
      <c r="VF29" s="5"/>
      <c r="VG29" s="5"/>
      <c r="VH29" s="5"/>
      <c r="VI29" s="5"/>
      <c r="VJ29" s="5"/>
      <c r="VK29" s="5"/>
      <c r="VL29" s="5"/>
      <c r="VM29" s="5"/>
      <c r="VN29" s="5"/>
      <c r="VO29" s="5"/>
      <c r="VP29" s="5"/>
      <c r="VQ29" s="5"/>
      <c r="VR29" s="5"/>
      <c r="VS29" s="5"/>
      <c r="VT29" s="5"/>
      <c r="VU29" s="5"/>
      <c r="VV29" s="5"/>
      <c r="VW29" s="5"/>
      <c r="VX29" s="5"/>
      <c r="VY29" s="5"/>
      <c r="VZ29" s="5"/>
      <c r="WA29" s="5"/>
      <c r="WB29" s="5"/>
      <c r="WC29" s="5"/>
      <c r="WD29" s="5"/>
      <c r="WE29" s="5"/>
      <c r="WF29" s="5"/>
      <c r="WG29" s="5"/>
      <c r="WH29" s="5"/>
      <c r="WI29" s="5"/>
      <c r="WJ29" s="5"/>
      <c r="WK29" s="5"/>
      <c r="WL29" s="5"/>
      <c r="WM29" s="5"/>
      <c r="WN29" s="5"/>
      <c r="WO29" s="5"/>
      <c r="WP29" s="5"/>
      <c r="WQ29" s="5"/>
      <c r="WR29" s="5"/>
      <c r="WS29" s="5"/>
      <c r="WT29" s="5"/>
      <c r="WU29" s="5"/>
      <c r="WV29" s="5"/>
      <c r="WW29" s="5"/>
      <c r="WX29" s="5"/>
      <c r="WY29" s="5"/>
      <c r="WZ29" s="5"/>
      <c r="XA29" s="5"/>
      <c r="XB29" s="5"/>
      <c r="XC29" s="5"/>
      <c r="XD29" s="5"/>
      <c r="XE29" s="5"/>
      <c r="XF29" s="5"/>
      <c r="XG29" s="5"/>
      <c r="XH29" s="5"/>
      <c r="XI29" s="5"/>
      <c r="XJ29" s="5"/>
      <c r="XK29" s="5"/>
      <c r="XL29" s="5"/>
      <c r="XM29" s="5"/>
      <c r="XN29" s="5"/>
      <c r="XO29" s="5"/>
      <c r="XP29" s="5"/>
      <c r="XQ29" s="5"/>
      <c r="XR29" s="5"/>
      <c r="XS29" s="5"/>
      <c r="XT29" s="5"/>
      <c r="XU29" s="5"/>
      <c r="XV29" s="5"/>
      <c r="XW29" s="5"/>
      <c r="XX29" s="5"/>
      <c r="XY29" s="5"/>
      <c r="XZ29" s="5"/>
      <c r="YA29" s="5"/>
      <c r="YB29" s="5"/>
      <c r="YC29" s="5"/>
      <c r="YD29" s="5"/>
      <c r="YE29" s="5"/>
      <c r="YF29" s="5"/>
      <c r="YG29" s="5"/>
      <c r="YH29" s="5"/>
      <c r="YI29" s="5"/>
      <c r="YJ29" s="5"/>
      <c r="YK29" s="5"/>
      <c r="YL29" s="5"/>
      <c r="YM29" s="5"/>
      <c r="YN29" s="5"/>
      <c r="YO29" s="5"/>
      <c r="YP29" s="5"/>
      <c r="YQ29" s="5"/>
      <c r="YR29" s="5"/>
      <c r="YS29" s="5"/>
      <c r="YT29" s="5"/>
      <c r="YU29" s="5"/>
      <c r="YV29" s="5"/>
      <c r="YW29" s="5"/>
      <c r="YX29" s="5"/>
      <c r="YY29" s="5"/>
      <c r="YZ29" s="5"/>
      <c r="ZA29" s="5"/>
      <c r="ZB29" s="5"/>
      <c r="ZC29" s="5"/>
      <c r="ZD29" s="5"/>
      <c r="ZE29" s="5"/>
      <c r="ZF29" s="5"/>
      <c r="ZG29" s="5"/>
      <c r="ZH29" s="5"/>
      <c r="ZI29" s="5"/>
      <c r="ZJ29" s="5"/>
      <c r="ZK29" s="5"/>
      <c r="ZL29" s="5"/>
      <c r="ZM29" s="5"/>
      <c r="ZN29" s="5"/>
      <c r="ZO29" s="5"/>
      <c r="ZP29" s="5"/>
      <c r="ZQ29" s="5"/>
      <c r="ZR29" s="5"/>
      <c r="ZS29" s="5"/>
      <c r="ZT29" s="5"/>
      <c r="ZU29" s="5"/>
      <c r="ZV29" s="5"/>
      <c r="ZW29" s="5"/>
      <c r="ZX29" s="5"/>
      <c r="ZY29" s="5"/>
      <c r="ZZ29" s="5"/>
      <c r="AAA29" s="5"/>
      <c r="AAB29" s="5"/>
      <c r="AAC29" s="5"/>
      <c r="AAD29" s="5"/>
      <c r="AAE29" s="5"/>
      <c r="AAF29" s="5"/>
      <c r="AAG29" s="5"/>
      <c r="AAH29" s="5"/>
      <c r="AAI29" s="5"/>
      <c r="AAJ29" s="5"/>
      <c r="AAK29" s="5"/>
      <c r="AAL29" s="5"/>
      <c r="AAM29" s="5"/>
      <c r="AAN29" s="5"/>
      <c r="AAO29" s="5"/>
      <c r="AAP29" s="5"/>
      <c r="AAQ29" s="5"/>
      <c r="AAR29" s="5"/>
      <c r="AAS29" s="5"/>
      <c r="AAT29" s="5"/>
      <c r="AAU29" s="5"/>
      <c r="AAV29" s="5"/>
      <c r="AAW29" s="5"/>
      <c r="AAX29" s="5"/>
      <c r="AAY29" s="5"/>
      <c r="AAZ29" s="5"/>
      <c r="ABA29" s="5"/>
      <c r="ABB29" s="5"/>
      <c r="ABC29" s="5"/>
      <c r="ABD29" s="5"/>
      <c r="ABE29" s="5"/>
      <c r="ABF29" s="5"/>
      <c r="ABG29" s="5"/>
      <c r="ABH29" s="5"/>
      <c r="ABI29" s="5"/>
      <c r="ABJ29" s="5"/>
      <c r="ABK29" s="5"/>
      <c r="ABL29" s="5"/>
      <c r="ABM29" s="5"/>
      <c r="ABN29" s="5"/>
      <c r="ABO29" s="5"/>
      <c r="ABP29" s="5"/>
      <c r="ABQ29" s="5"/>
      <c r="ABR29" s="5"/>
      <c r="ABS29" s="5"/>
      <c r="ABT29" s="5"/>
      <c r="ABU29" s="5"/>
      <c r="ABV29" s="5"/>
      <c r="ABW29" s="5"/>
      <c r="ABX29" s="5"/>
      <c r="ABY29" s="5"/>
      <c r="ABZ29" s="5"/>
      <c r="ACA29" s="5"/>
      <c r="ACB29" s="5"/>
      <c r="ACC29" s="5"/>
      <c r="ACD29" s="5"/>
      <c r="ACE29" s="5"/>
      <c r="ACF29" s="5"/>
      <c r="ACG29" s="5"/>
      <c r="ACH29" s="5"/>
      <c r="ACI29" s="5"/>
      <c r="ACJ29" s="5"/>
      <c r="ACK29" s="5"/>
      <c r="ACL29" s="5"/>
      <c r="ACM29" s="5"/>
      <c r="ACN29" s="5"/>
      <c r="ACO29" s="5"/>
      <c r="ACP29" s="5"/>
      <c r="ACQ29" s="5"/>
      <c r="ACR29" s="5"/>
      <c r="ACS29" s="5"/>
      <c r="ACT29" s="5"/>
      <c r="ACU29" s="5"/>
      <c r="ACV29" s="5"/>
      <c r="ACW29" s="5"/>
      <c r="ACX29" s="5"/>
      <c r="ACY29" s="5"/>
      <c r="ACZ29" s="5"/>
      <c r="ADA29" s="5"/>
      <c r="ADB29" s="5"/>
      <c r="ADC29" s="5"/>
      <c r="ADD29" s="5"/>
      <c r="ADE29" s="5"/>
      <c r="ADF29" s="5"/>
      <c r="ADG29" s="5"/>
      <c r="ADH29" s="5"/>
      <c r="ADI29" s="5"/>
      <c r="ADJ29" s="5"/>
      <c r="ADK29" s="5"/>
      <c r="ADL29" s="5"/>
      <c r="ADM29" s="5"/>
      <c r="ADN29" s="5"/>
      <c r="ADO29" s="5"/>
      <c r="ADP29" s="5"/>
      <c r="ADQ29" s="5"/>
      <c r="ADR29" s="5"/>
      <c r="ADS29" s="5"/>
      <c r="ADT29" s="5"/>
      <c r="ADU29" s="5"/>
      <c r="ADV29" s="5"/>
      <c r="ADW29" s="5"/>
      <c r="ADX29" s="5"/>
      <c r="ADY29" s="5"/>
      <c r="ADZ29" s="5"/>
      <c r="AEA29" s="5"/>
      <c r="AEB29" s="5"/>
      <c r="AEC29" s="5"/>
      <c r="AED29" s="5"/>
      <c r="AEE29" s="5"/>
      <c r="AEF29" s="5"/>
      <c r="AEG29" s="5"/>
      <c r="AEH29" s="5"/>
      <c r="AEI29" s="5"/>
      <c r="AEJ29" s="5"/>
      <c r="AEK29" s="5"/>
      <c r="AEL29" s="5"/>
      <c r="AEM29" s="5"/>
      <c r="AEN29" s="5"/>
      <c r="AEO29" s="5"/>
      <c r="AEP29" s="5"/>
      <c r="AEQ29" s="5"/>
      <c r="AER29" s="5"/>
      <c r="AES29" s="5"/>
      <c r="AET29" s="5"/>
      <c r="AEU29" s="5"/>
      <c r="AEV29" s="5"/>
      <c r="AEW29" s="5"/>
      <c r="AEX29" s="5"/>
      <c r="AEY29" s="5"/>
      <c r="AEZ29" s="5"/>
      <c r="AFA29" s="5"/>
      <c r="AFB29" s="5"/>
      <c r="AFC29" s="5"/>
      <c r="AFD29" s="5"/>
      <c r="AFE29" s="5"/>
      <c r="AFF29" s="5"/>
      <c r="AFG29" s="5"/>
      <c r="AFH29" s="5"/>
      <c r="AFI29" s="5"/>
      <c r="AFJ29" s="5"/>
      <c r="AFK29" s="5"/>
      <c r="AFL29" s="5"/>
      <c r="AFM29" s="5"/>
      <c r="AFN29" s="5"/>
      <c r="AFO29" s="5"/>
      <c r="AFP29" s="5"/>
      <c r="AFQ29" s="5"/>
      <c r="AFR29" s="5"/>
      <c r="AFS29" s="5"/>
      <c r="AFT29" s="5"/>
      <c r="AFU29" s="5"/>
      <c r="AFV29" s="5"/>
      <c r="AFW29" s="5"/>
      <c r="AFX29" s="5"/>
      <c r="AFY29" s="5"/>
      <c r="AFZ29" s="5"/>
      <c r="AGA29" s="5"/>
      <c r="AGB29" s="5"/>
      <c r="AGC29" s="5"/>
      <c r="AGD29" s="5"/>
      <c r="AGE29" s="5"/>
      <c r="AGF29" s="5"/>
      <c r="AGG29" s="5"/>
      <c r="AGH29" s="5"/>
      <c r="AGI29" s="5"/>
      <c r="AGJ29" s="5"/>
      <c r="AGK29" s="5"/>
      <c r="AGL29" s="5"/>
      <c r="AGM29" s="5"/>
      <c r="AGN29" s="5"/>
      <c r="AGO29" s="5"/>
      <c r="AGP29" s="5"/>
      <c r="AGQ29" s="5"/>
      <c r="AGR29" s="5"/>
      <c r="AGS29" s="5"/>
      <c r="AGT29" s="5"/>
      <c r="AGU29" s="5"/>
      <c r="AGV29" s="5"/>
      <c r="AGW29" s="5"/>
      <c r="AGX29" s="5"/>
      <c r="AGY29" s="5"/>
      <c r="AGZ29" s="5"/>
      <c r="AHA29" s="5"/>
      <c r="AHB29" s="5"/>
      <c r="AHC29" s="5"/>
      <c r="AHD29" s="5"/>
      <c r="AHE29" s="5"/>
      <c r="AHF29" s="5"/>
      <c r="AHG29" s="5"/>
      <c r="AHH29" s="5"/>
      <c r="AHI29" s="5"/>
      <c r="AHJ29" s="5"/>
      <c r="AHK29" s="5"/>
      <c r="AHL29" s="5"/>
      <c r="AHM29" s="5"/>
      <c r="AHN29" s="5"/>
      <c r="AHO29" s="5"/>
      <c r="AHP29" s="5"/>
      <c r="AHQ29" s="5"/>
      <c r="AHR29" s="5"/>
      <c r="AHS29" s="5"/>
      <c r="AHT29" s="5"/>
      <c r="AHU29" s="5"/>
      <c r="AHV29" s="5"/>
      <c r="AHW29" s="5"/>
      <c r="AHX29" s="5"/>
      <c r="AHY29" s="5"/>
      <c r="AHZ29" s="5"/>
      <c r="AIA29" s="5"/>
      <c r="AIB29" s="5"/>
      <c r="AIC29" s="5"/>
      <c r="AID29" s="5"/>
      <c r="AIE29" s="5"/>
      <c r="AIF29" s="5"/>
      <c r="AIG29" s="5"/>
      <c r="AIH29" s="5"/>
      <c r="AII29" s="5"/>
      <c r="AIJ29" s="5"/>
      <c r="AIK29" s="5"/>
      <c r="AIL29" s="5"/>
      <c r="AIM29" s="5"/>
      <c r="AIN29" s="5"/>
      <c r="AIO29" s="5"/>
      <c r="AIP29" s="5"/>
      <c r="AIQ29" s="5"/>
      <c r="AIR29" s="5"/>
      <c r="AIS29" s="5"/>
      <c r="AIT29" s="5"/>
      <c r="AIU29" s="5"/>
      <c r="AIV29" s="5"/>
      <c r="AIW29" s="5"/>
      <c r="AIX29" s="5"/>
      <c r="AIY29" s="5"/>
      <c r="AIZ29" s="5"/>
      <c r="AJA29" s="5"/>
      <c r="AJB29" s="5"/>
      <c r="AJC29" s="5"/>
      <c r="AJD29" s="5"/>
      <c r="AJE29" s="5"/>
      <c r="AJF29" s="5"/>
      <c r="AJG29" s="5"/>
      <c r="AJH29" s="5"/>
      <c r="AJI29" s="5"/>
      <c r="AJJ29" s="5"/>
      <c r="AJK29" s="5"/>
      <c r="AJL29" s="5"/>
      <c r="AJM29" s="5"/>
      <c r="AJN29" s="5"/>
      <c r="AJO29" s="5"/>
      <c r="AJP29" s="5"/>
      <c r="AJQ29" s="5"/>
      <c r="AJR29" s="5"/>
      <c r="AJS29" s="5"/>
      <c r="AJT29" s="5"/>
      <c r="AJU29" s="5"/>
      <c r="AJV29" s="5"/>
      <c r="AJW29" s="5"/>
      <c r="AJX29" s="5"/>
      <c r="AJY29" s="5"/>
      <c r="AJZ29" s="5"/>
      <c r="AKA29" s="5"/>
      <c r="AKB29" s="5"/>
      <c r="AKC29" s="5"/>
      <c r="AKD29" s="5"/>
      <c r="AKE29" s="5"/>
      <c r="AKF29" s="5"/>
      <c r="AKG29" s="5"/>
      <c r="AKH29" s="5"/>
      <c r="AKI29" s="5"/>
      <c r="AKJ29" s="5"/>
      <c r="AKK29" s="5"/>
      <c r="AKL29" s="5"/>
      <c r="AKM29" s="5"/>
      <c r="AKN29" s="5"/>
      <c r="AKO29" s="5"/>
      <c r="AKP29" s="5"/>
      <c r="AKQ29" s="5"/>
      <c r="AKR29" s="5"/>
      <c r="AKS29" s="5"/>
      <c r="AKT29" s="5"/>
      <c r="AKU29" s="5"/>
      <c r="AKV29" s="5"/>
      <c r="AKW29" s="5"/>
      <c r="AKX29" s="5"/>
      <c r="AKY29" s="5"/>
      <c r="AKZ29" s="5"/>
      <c r="ALA29" s="5"/>
      <c r="ALB29" s="5"/>
      <c r="ALC29" s="5"/>
      <c r="ALD29" s="5"/>
      <c r="ALE29" s="5"/>
      <c r="ALF29" s="5"/>
      <c r="ALG29" s="5"/>
      <c r="ALH29" s="5"/>
      <c r="ALI29" s="5"/>
      <c r="ALJ29" s="5"/>
      <c r="ALK29" s="5"/>
      <c r="ALL29" s="5"/>
      <c r="ALM29" s="5"/>
      <c r="ALN29" s="5"/>
      <c r="ALO29" s="5"/>
      <c r="ALP29" s="5"/>
      <c r="ALQ29" s="5"/>
      <c r="ALR29" s="5"/>
      <c r="ALS29" s="5"/>
      <c r="ALT29" s="5"/>
      <c r="ALU29" s="5"/>
      <c r="ALV29" s="5"/>
      <c r="ALW29" s="5"/>
      <c r="ALX29" s="5"/>
      <c r="ALY29" s="5"/>
      <c r="ALZ29" s="5"/>
      <c r="AMA29" s="5"/>
      <c r="AMB29" s="5"/>
      <c r="AMC29" s="5"/>
      <c r="AMD29" s="5"/>
      <c r="AME29" s="5"/>
      <c r="AMF29" s="5"/>
      <c r="AMG29" s="5"/>
      <c r="AMH29" s="5"/>
      <c r="AMI29" s="5"/>
      <c r="AMJ29" s="5"/>
      <c r="AMK29" s="5"/>
      <c r="AML29" s="5"/>
      <c r="AMM29" s="5"/>
    </row>
    <row r="30" spans="1:1027" s="300" customFormat="1" ht="12.75" x14ac:dyDescent="0.2">
      <c r="A30" s="5"/>
      <c r="B30" s="5"/>
      <c r="C30" s="5"/>
      <c r="D30" s="5"/>
      <c r="E30" s="5"/>
      <c r="F30" s="5"/>
      <c r="G30" s="5"/>
      <c r="H30" s="5"/>
      <c r="I30" s="5"/>
      <c r="J30" s="5"/>
      <c r="K30" s="5"/>
      <c r="L30" s="5"/>
      <c r="M30" s="296"/>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5"/>
      <c r="NI30" s="5"/>
      <c r="NJ30" s="5"/>
      <c r="NK30" s="5"/>
      <c r="NL30" s="5"/>
      <c r="NM30" s="5"/>
      <c r="NN30" s="5"/>
      <c r="NO30" s="5"/>
      <c r="NP30" s="5"/>
      <c r="NQ30" s="5"/>
      <c r="NR30" s="5"/>
      <c r="NS30" s="5"/>
      <c r="NT30" s="5"/>
      <c r="NU30" s="5"/>
      <c r="NV30" s="5"/>
      <c r="NW30" s="5"/>
      <c r="NX30" s="5"/>
      <c r="NY30" s="5"/>
      <c r="NZ30" s="5"/>
      <c r="OA30" s="5"/>
      <c r="OB30" s="5"/>
      <c r="OC30" s="5"/>
      <c r="OD30" s="5"/>
      <c r="OE30" s="5"/>
      <c r="OF30" s="5"/>
      <c r="OG30" s="5"/>
      <c r="OH30" s="5"/>
      <c r="OI30" s="5"/>
      <c r="OJ30" s="5"/>
      <c r="OK30" s="5"/>
      <c r="OL30" s="5"/>
      <c r="OM30" s="5"/>
      <c r="ON30" s="5"/>
      <c r="OO30" s="5"/>
      <c r="OP30" s="5"/>
      <c r="OQ30" s="5"/>
      <c r="OR30" s="5"/>
      <c r="OS30" s="5"/>
      <c r="OT30" s="5"/>
      <c r="OU30" s="5"/>
      <c r="OV30" s="5"/>
      <c r="OW30" s="5"/>
      <c r="OX30" s="5"/>
      <c r="OY30" s="5"/>
      <c r="OZ30" s="5"/>
      <c r="PA30" s="5"/>
      <c r="PB30" s="5"/>
      <c r="PC30" s="5"/>
      <c r="PD30" s="5"/>
      <c r="PE30" s="5"/>
      <c r="PF30" s="5"/>
      <c r="PG30" s="5"/>
      <c r="PH30" s="5"/>
      <c r="PI30" s="5"/>
      <c r="PJ30" s="5"/>
      <c r="PK30" s="5"/>
      <c r="PL30" s="5"/>
      <c r="PM30" s="5"/>
      <c r="PN30" s="5"/>
      <c r="PO30" s="5"/>
      <c r="PP30" s="5"/>
      <c r="PQ30" s="5"/>
      <c r="PR30" s="5"/>
      <c r="PS30" s="5"/>
      <c r="PT30" s="5"/>
      <c r="PU30" s="5"/>
      <c r="PV30" s="5"/>
      <c r="PW30" s="5"/>
      <c r="PX30" s="5"/>
      <c r="PY30" s="5"/>
      <c r="PZ30" s="5"/>
      <c r="QA30" s="5"/>
      <c r="QB30" s="5"/>
      <c r="QC30" s="5"/>
      <c r="QD30" s="5"/>
      <c r="QE30" s="5"/>
      <c r="QF30" s="5"/>
      <c r="QG30" s="5"/>
      <c r="QH30" s="5"/>
      <c r="QI30" s="5"/>
      <c r="QJ30" s="5"/>
      <c r="QK30" s="5"/>
      <c r="QL30" s="5"/>
      <c r="QM30" s="5"/>
      <c r="QN30" s="5"/>
      <c r="QO30" s="5"/>
      <c r="QP30" s="5"/>
      <c r="QQ30" s="5"/>
      <c r="QR30" s="5"/>
      <c r="QS30" s="5"/>
      <c r="QT30" s="5"/>
      <c r="QU30" s="5"/>
      <c r="QV30" s="5"/>
      <c r="QW30" s="5"/>
      <c r="QX30" s="5"/>
      <c r="QY30" s="5"/>
      <c r="QZ30" s="5"/>
      <c r="RA30" s="5"/>
      <c r="RB30" s="5"/>
      <c r="RC30" s="5"/>
      <c r="RD30" s="5"/>
      <c r="RE30" s="5"/>
      <c r="RF30" s="5"/>
      <c r="RG30" s="5"/>
      <c r="RH30" s="5"/>
      <c r="RI30" s="5"/>
      <c r="RJ30" s="5"/>
      <c r="RK30" s="5"/>
      <c r="RL30" s="5"/>
      <c r="RM30" s="5"/>
      <c r="RN30" s="5"/>
      <c r="RO30" s="5"/>
      <c r="RP30" s="5"/>
      <c r="RQ30" s="5"/>
      <c r="RR30" s="5"/>
      <c r="RS30" s="5"/>
      <c r="RT30" s="5"/>
      <c r="RU30" s="5"/>
      <c r="RV30" s="5"/>
      <c r="RW30" s="5"/>
      <c r="RX30" s="5"/>
      <c r="RY30" s="5"/>
      <c r="RZ30" s="5"/>
      <c r="SA30" s="5"/>
      <c r="SB30" s="5"/>
      <c r="SC30" s="5"/>
      <c r="SD30" s="5"/>
      <c r="SE30" s="5"/>
      <c r="SF30" s="5"/>
      <c r="SG30" s="5"/>
      <c r="SH30" s="5"/>
      <c r="SI30" s="5"/>
      <c r="SJ30" s="5"/>
      <c r="SK30" s="5"/>
      <c r="SL30" s="5"/>
      <c r="SM30" s="5"/>
      <c r="SN30" s="5"/>
      <c r="SO30" s="5"/>
      <c r="SP30" s="5"/>
      <c r="SQ30" s="5"/>
      <c r="SR30" s="5"/>
      <c r="SS30" s="5"/>
      <c r="ST30" s="5"/>
      <c r="SU30" s="5"/>
      <c r="SV30" s="5"/>
      <c r="SW30" s="5"/>
      <c r="SX30" s="5"/>
      <c r="SY30" s="5"/>
      <c r="SZ30" s="5"/>
      <c r="TA30" s="5"/>
      <c r="TB30" s="5"/>
      <c r="TC30" s="5"/>
      <c r="TD30" s="5"/>
      <c r="TE30" s="5"/>
      <c r="TF30" s="5"/>
      <c r="TG30" s="5"/>
      <c r="TH30" s="5"/>
      <c r="TI30" s="5"/>
      <c r="TJ30" s="5"/>
      <c r="TK30" s="5"/>
      <c r="TL30" s="5"/>
      <c r="TM30" s="5"/>
      <c r="TN30" s="5"/>
      <c r="TO30" s="5"/>
      <c r="TP30" s="5"/>
      <c r="TQ30" s="5"/>
      <c r="TR30" s="5"/>
      <c r="TS30" s="5"/>
      <c r="TT30" s="5"/>
      <c r="TU30" s="5"/>
      <c r="TV30" s="5"/>
      <c r="TW30" s="5"/>
      <c r="TX30" s="5"/>
      <c r="TY30" s="5"/>
      <c r="TZ30" s="5"/>
      <c r="UA30" s="5"/>
      <c r="UB30" s="5"/>
      <c r="UC30" s="5"/>
      <c r="UD30" s="5"/>
      <c r="UE30" s="5"/>
      <c r="UF30" s="5"/>
      <c r="UG30" s="5"/>
      <c r="UH30" s="5"/>
      <c r="UI30" s="5"/>
      <c r="UJ30" s="5"/>
      <c r="UK30" s="5"/>
      <c r="UL30" s="5"/>
      <c r="UM30" s="5"/>
      <c r="UN30" s="5"/>
      <c r="UO30" s="5"/>
      <c r="UP30" s="5"/>
      <c r="UQ30" s="5"/>
      <c r="UR30" s="5"/>
      <c r="US30" s="5"/>
      <c r="UT30" s="5"/>
      <c r="UU30" s="5"/>
      <c r="UV30" s="5"/>
      <c r="UW30" s="5"/>
      <c r="UX30" s="5"/>
      <c r="UY30" s="5"/>
      <c r="UZ30" s="5"/>
      <c r="VA30" s="5"/>
      <c r="VB30" s="5"/>
      <c r="VC30" s="5"/>
      <c r="VD30" s="5"/>
      <c r="VE30" s="5"/>
      <c r="VF30" s="5"/>
      <c r="VG30" s="5"/>
      <c r="VH30" s="5"/>
      <c r="VI30" s="5"/>
      <c r="VJ30" s="5"/>
      <c r="VK30" s="5"/>
      <c r="VL30" s="5"/>
      <c r="VM30" s="5"/>
      <c r="VN30" s="5"/>
      <c r="VO30" s="5"/>
      <c r="VP30" s="5"/>
      <c r="VQ30" s="5"/>
      <c r="VR30" s="5"/>
      <c r="VS30" s="5"/>
      <c r="VT30" s="5"/>
      <c r="VU30" s="5"/>
      <c r="VV30" s="5"/>
      <c r="VW30" s="5"/>
      <c r="VX30" s="5"/>
      <c r="VY30" s="5"/>
      <c r="VZ30" s="5"/>
      <c r="WA30" s="5"/>
      <c r="WB30" s="5"/>
      <c r="WC30" s="5"/>
      <c r="WD30" s="5"/>
      <c r="WE30" s="5"/>
      <c r="WF30" s="5"/>
      <c r="WG30" s="5"/>
      <c r="WH30" s="5"/>
      <c r="WI30" s="5"/>
      <c r="WJ30" s="5"/>
      <c r="WK30" s="5"/>
      <c r="WL30" s="5"/>
      <c r="WM30" s="5"/>
      <c r="WN30" s="5"/>
      <c r="WO30" s="5"/>
      <c r="WP30" s="5"/>
      <c r="WQ30" s="5"/>
      <c r="WR30" s="5"/>
      <c r="WS30" s="5"/>
      <c r="WT30" s="5"/>
      <c r="WU30" s="5"/>
      <c r="WV30" s="5"/>
      <c r="WW30" s="5"/>
      <c r="WX30" s="5"/>
      <c r="WY30" s="5"/>
      <c r="WZ30" s="5"/>
      <c r="XA30" s="5"/>
      <c r="XB30" s="5"/>
      <c r="XC30" s="5"/>
      <c r="XD30" s="5"/>
      <c r="XE30" s="5"/>
      <c r="XF30" s="5"/>
      <c r="XG30" s="5"/>
      <c r="XH30" s="5"/>
      <c r="XI30" s="5"/>
      <c r="XJ30" s="5"/>
      <c r="XK30" s="5"/>
      <c r="XL30" s="5"/>
      <c r="XM30" s="5"/>
      <c r="XN30" s="5"/>
      <c r="XO30" s="5"/>
      <c r="XP30" s="5"/>
      <c r="XQ30" s="5"/>
      <c r="XR30" s="5"/>
      <c r="XS30" s="5"/>
      <c r="XT30" s="5"/>
      <c r="XU30" s="5"/>
      <c r="XV30" s="5"/>
      <c r="XW30" s="5"/>
      <c r="XX30" s="5"/>
      <c r="XY30" s="5"/>
      <c r="XZ30" s="5"/>
      <c r="YA30" s="5"/>
      <c r="YB30" s="5"/>
      <c r="YC30" s="5"/>
      <c r="YD30" s="5"/>
      <c r="YE30" s="5"/>
      <c r="YF30" s="5"/>
      <c r="YG30" s="5"/>
      <c r="YH30" s="5"/>
      <c r="YI30" s="5"/>
      <c r="YJ30" s="5"/>
      <c r="YK30" s="5"/>
      <c r="YL30" s="5"/>
      <c r="YM30" s="5"/>
      <c r="YN30" s="5"/>
      <c r="YO30" s="5"/>
      <c r="YP30" s="5"/>
      <c r="YQ30" s="5"/>
      <c r="YR30" s="5"/>
      <c r="YS30" s="5"/>
      <c r="YT30" s="5"/>
      <c r="YU30" s="5"/>
      <c r="YV30" s="5"/>
      <c r="YW30" s="5"/>
      <c r="YX30" s="5"/>
      <c r="YY30" s="5"/>
      <c r="YZ30" s="5"/>
      <c r="ZA30" s="5"/>
      <c r="ZB30" s="5"/>
      <c r="ZC30" s="5"/>
      <c r="ZD30" s="5"/>
      <c r="ZE30" s="5"/>
      <c r="ZF30" s="5"/>
      <c r="ZG30" s="5"/>
      <c r="ZH30" s="5"/>
      <c r="ZI30" s="5"/>
      <c r="ZJ30" s="5"/>
      <c r="ZK30" s="5"/>
      <c r="ZL30" s="5"/>
      <c r="ZM30" s="5"/>
      <c r="ZN30" s="5"/>
      <c r="ZO30" s="5"/>
      <c r="ZP30" s="5"/>
      <c r="ZQ30" s="5"/>
      <c r="ZR30" s="5"/>
      <c r="ZS30" s="5"/>
      <c r="ZT30" s="5"/>
      <c r="ZU30" s="5"/>
      <c r="ZV30" s="5"/>
      <c r="ZW30" s="5"/>
      <c r="ZX30" s="5"/>
      <c r="ZY30" s="5"/>
      <c r="ZZ30" s="5"/>
      <c r="AAA30" s="5"/>
      <c r="AAB30" s="5"/>
      <c r="AAC30" s="5"/>
      <c r="AAD30" s="5"/>
      <c r="AAE30" s="5"/>
      <c r="AAF30" s="5"/>
      <c r="AAG30" s="5"/>
      <c r="AAH30" s="5"/>
      <c r="AAI30" s="5"/>
      <c r="AAJ30" s="5"/>
      <c r="AAK30" s="5"/>
      <c r="AAL30" s="5"/>
      <c r="AAM30" s="5"/>
      <c r="AAN30" s="5"/>
      <c r="AAO30" s="5"/>
      <c r="AAP30" s="5"/>
      <c r="AAQ30" s="5"/>
      <c r="AAR30" s="5"/>
      <c r="AAS30" s="5"/>
      <c r="AAT30" s="5"/>
      <c r="AAU30" s="5"/>
      <c r="AAV30" s="5"/>
      <c r="AAW30" s="5"/>
      <c r="AAX30" s="5"/>
      <c r="AAY30" s="5"/>
      <c r="AAZ30" s="5"/>
      <c r="ABA30" s="5"/>
      <c r="ABB30" s="5"/>
      <c r="ABC30" s="5"/>
      <c r="ABD30" s="5"/>
      <c r="ABE30" s="5"/>
      <c r="ABF30" s="5"/>
      <c r="ABG30" s="5"/>
      <c r="ABH30" s="5"/>
      <c r="ABI30" s="5"/>
      <c r="ABJ30" s="5"/>
      <c r="ABK30" s="5"/>
      <c r="ABL30" s="5"/>
      <c r="ABM30" s="5"/>
      <c r="ABN30" s="5"/>
      <c r="ABO30" s="5"/>
      <c r="ABP30" s="5"/>
      <c r="ABQ30" s="5"/>
      <c r="ABR30" s="5"/>
      <c r="ABS30" s="5"/>
      <c r="ABT30" s="5"/>
      <c r="ABU30" s="5"/>
      <c r="ABV30" s="5"/>
      <c r="ABW30" s="5"/>
      <c r="ABX30" s="5"/>
      <c r="ABY30" s="5"/>
      <c r="ABZ30" s="5"/>
      <c r="ACA30" s="5"/>
      <c r="ACB30" s="5"/>
      <c r="ACC30" s="5"/>
      <c r="ACD30" s="5"/>
      <c r="ACE30" s="5"/>
      <c r="ACF30" s="5"/>
      <c r="ACG30" s="5"/>
      <c r="ACH30" s="5"/>
      <c r="ACI30" s="5"/>
      <c r="ACJ30" s="5"/>
      <c r="ACK30" s="5"/>
      <c r="ACL30" s="5"/>
      <c r="ACM30" s="5"/>
      <c r="ACN30" s="5"/>
      <c r="ACO30" s="5"/>
      <c r="ACP30" s="5"/>
      <c r="ACQ30" s="5"/>
      <c r="ACR30" s="5"/>
      <c r="ACS30" s="5"/>
      <c r="ACT30" s="5"/>
      <c r="ACU30" s="5"/>
      <c r="ACV30" s="5"/>
      <c r="ACW30" s="5"/>
      <c r="ACX30" s="5"/>
      <c r="ACY30" s="5"/>
      <c r="ACZ30" s="5"/>
      <c r="ADA30" s="5"/>
      <c r="ADB30" s="5"/>
      <c r="ADC30" s="5"/>
      <c r="ADD30" s="5"/>
      <c r="ADE30" s="5"/>
      <c r="ADF30" s="5"/>
      <c r="ADG30" s="5"/>
      <c r="ADH30" s="5"/>
      <c r="ADI30" s="5"/>
      <c r="ADJ30" s="5"/>
      <c r="ADK30" s="5"/>
      <c r="ADL30" s="5"/>
      <c r="ADM30" s="5"/>
      <c r="ADN30" s="5"/>
      <c r="ADO30" s="5"/>
      <c r="ADP30" s="5"/>
      <c r="ADQ30" s="5"/>
      <c r="ADR30" s="5"/>
      <c r="ADS30" s="5"/>
      <c r="ADT30" s="5"/>
      <c r="ADU30" s="5"/>
      <c r="ADV30" s="5"/>
      <c r="ADW30" s="5"/>
      <c r="ADX30" s="5"/>
      <c r="ADY30" s="5"/>
      <c r="ADZ30" s="5"/>
      <c r="AEA30" s="5"/>
      <c r="AEB30" s="5"/>
      <c r="AEC30" s="5"/>
      <c r="AED30" s="5"/>
      <c r="AEE30" s="5"/>
      <c r="AEF30" s="5"/>
      <c r="AEG30" s="5"/>
      <c r="AEH30" s="5"/>
      <c r="AEI30" s="5"/>
      <c r="AEJ30" s="5"/>
      <c r="AEK30" s="5"/>
      <c r="AEL30" s="5"/>
      <c r="AEM30" s="5"/>
      <c r="AEN30" s="5"/>
      <c r="AEO30" s="5"/>
      <c r="AEP30" s="5"/>
      <c r="AEQ30" s="5"/>
      <c r="AER30" s="5"/>
      <c r="AES30" s="5"/>
      <c r="AET30" s="5"/>
      <c r="AEU30" s="5"/>
      <c r="AEV30" s="5"/>
      <c r="AEW30" s="5"/>
      <c r="AEX30" s="5"/>
      <c r="AEY30" s="5"/>
      <c r="AEZ30" s="5"/>
      <c r="AFA30" s="5"/>
      <c r="AFB30" s="5"/>
      <c r="AFC30" s="5"/>
      <c r="AFD30" s="5"/>
      <c r="AFE30" s="5"/>
      <c r="AFF30" s="5"/>
      <c r="AFG30" s="5"/>
      <c r="AFH30" s="5"/>
      <c r="AFI30" s="5"/>
      <c r="AFJ30" s="5"/>
      <c r="AFK30" s="5"/>
      <c r="AFL30" s="5"/>
      <c r="AFM30" s="5"/>
      <c r="AFN30" s="5"/>
      <c r="AFO30" s="5"/>
      <c r="AFP30" s="5"/>
      <c r="AFQ30" s="5"/>
      <c r="AFR30" s="5"/>
      <c r="AFS30" s="5"/>
      <c r="AFT30" s="5"/>
      <c r="AFU30" s="5"/>
      <c r="AFV30" s="5"/>
      <c r="AFW30" s="5"/>
      <c r="AFX30" s="5"/>
      <c r="AFY30" s="5"/>
      <c r="AFZ30" s="5"/>
      <c r="AGA30" s="5"/>
      <c r="AGB30" s="5"/>
      <c r="AGC30" s="5"/>
      <c r="AGD30" s="5"/>
      <c r="AGE30" s="5"/>
      <c r="AGF30" s="5"/>
      <c r="AGG30" s="5"/>
      <c r="AGH30" s="5"/>
      <c r="AGI30" s="5"/>
      <c r="AGJ30" s="5"/>
      <c r="AGK30" s="5"/>
      <c r="AGL30" s="5"/>
      <c r="AGM30" s="5"/>
      <c r="AGN30" s="5"/>
      <c r="AGO30" s="5"/>
      <c r="AGP30" s="5"/>
      <c r="AGQ30" s="5"/>
      <c r="AGR30" s="5"/>
      <c r="AGS30" s="5"/>
      <c r="AGT30" s="5"/>
      <c r="AGU30" s="5"/>
      <c r="AGV30" s="5"/>
      <c r="AGW30" s="5"/>
      <c r="AGX30" s="5"/>
      <c r="AGY30" s="5"/>
      <c r="AGZ30" s="5"/>
      <c r="AHA30" s="5"/>
      <c r="AHB30" s="5"/>
      <c r="AHC30" s="5"/>
      <c r="AHD30" s="5"/>
      <c r="AHE30" s="5"/>
      <c r="AHF30" s="5"/>
      <c r="AHG30" s="5"/>
      <c r="AHH30" s="5"/>
      <c r="AHI30" s="5"/>
      <c r="AHJ30" s="5"/>
      <c r="AHK30" s="5"/>
      <c r="AHL30" s="5"/>
      <c r="AHM30" s="5"/>
      <c r="AHN30" s="5"/>
      <c r="AHO30" s="5"/>
      <c r="AHP30" s="5"/>
      <c r="AHQ30" s="5"/>
      <c r="AHR30" s="5"/>
      <c r="AHS30" s="5"/>
      <c r="AHT30" s="5"/>
      <c r="AHU30" s="5"/>
      <c r="AHV30" s="5"/>
      <c r="AHW30" s="5"/>
      <c r="AHX30" s="5"/>
      <c r="AHY30" s="5"/>
      <c r="AHZ30" s="5"/>
      <c r="AIA30" s="5"/>
      <c r="AIB30" s="5"/>
      <c r="AIC30" s="5"/>
      <c r="AID30" s="5"/>
      <c r="AIE30" s="5"/>
      <c r="AIF30" s="5"/>
      <c r="AIG30" s="5"/>
      <c r="AIH30" s="5"/>
      <c r="AII30" s="5"/>
      <c r="AIJ30" s="5"/>
      <c r="AIK30" s="5"/>
      <c r="AIL30" s="5"/>
      <c r="AIM30" s="5"/>
      <c r="AIN30" s="5"/>
      <c r="AIO30" s="5"/>
      <c r="AIP30" s="5"/>
      <c r="AIQ30" s="5"/>
      <c r="AIR30" s="5"/>
      <c r="AIS30" s="5"/>
      <c r="AIT30" s="5"/>
      <c r="AIU30" s="5"/>
      <c r="AIV30" s="5"/>
      <c r="AIW30" s="5"/>
      <c r="AIX30" s="5"/>
      <c r="AIY30" s="5"/>
      <c r="AIZ30" s="5"/>
      <c r="AJA30" s="5"/>
      <c r="AJB30" s="5"/>
      <c r="AJC30" s="5"/>
      <c r="AJD30" s="5"/>
      <c r="AJE30" s="5"/>
      <c r="AJF30" s="5"/>
      <c r="AJG30" s="5"/>
      <c r="AJH30" s="5"/>
      <c r="AJI30" s="5"/>
      <c r="AJJ30" s="5"/>
      <c r="AJK30" s="5"/>
      <c r="AJL30" s="5"/>
      <c r="AJM30" s="5"/>
      <c r="AJN30" s="5"/>
      <c r="AJO30" s="5"/>
      <c r="AJP30" s="5"/>
      <c r="AJQ30" s="5"/>
      <c r="AJR30" s="5"/>
      <c r="AJS30" s="5"/>
      <c r="AJT30" s="5"/>
      <c r="AJU30" s="5"/>
      <c r="AJV30" s="5"/>
      <c r="AJW30" s="5"/>
      <c r="AJX30" s="5"/>
      <c r="AJY30" s="5"/>
      <c r="AJZ30" s="5"/>
      <c r="AKA30" s="5"/>
      <c r="AKB30" s="5"/>
      <c r="AKC30" s="5"/>
      <c r="AKD30" s="5"/>
      <c r="AKE30" s="5"/>
      <c r="AKF30" s="5"/>
      <c r="AKG30" s="5"/>
      <c r="AKH30" s="5"/>
      <c r="AKI30" s="5"/>
      <c r="AKJ30" s="5"/>
      <c r="AKK30" s="5"/>
      <c r="AKL30" s="5"/>
      <c r="AKM30" s="5"/>
      <c r="AKN30" s="5"/>
      <c r="AKO30" s="5"/>
      <c r="AKP30" s="5"/>
      <c r="AKQ30" s="5"/>
      <c r="AKR30" s="5"/>
      <c r="AKS30" s="5"/>
      <c r="AKT30" s="5"/>
      <c r="AKU30" s="5"/>
      <c r="AKV30" s="5"/>
      <c r="AKW30" s="5"/>
      <c r="AKX30" s="5"/>
      <c r="AKY30" s="5"/>
      <c r="AKZ30" s="5"/>
      <c r="ALA30" s="5"/>
      <c r="ALB30" s="5"/>
      <c r="ALC30" s="5"/>
      <c r="ALD30" s="5"/>
      <c r="ALE30" s="5"/>
      <c r="ALF30" s="5"/>
      <c r="ALG30" s="5"/>
      <c r="ALH30" s="5"/>
      <c r="ALI30" s="5"/>
      <c r="ALJ30" s="5"/>
      <c r="ALK30" s="5"/>
      <c r="ALL30" s="5"/>
      <c r="ALM30" s="5"/>
      <c r="ALN30" s="5"/>
      <c r="ALO30" s="5"/>
      <c r="ALP30" s="5"/>
      <c r="ALQ30" s="5"/>
      <c r="ALR30" s="5"/>
      <c r="ALS30" s="5"/>
      <c r="ALT30" s="5"/>
      <c r="ALU30" s="5"/>
      <c r="ALV30" s="5"/>
      <c r="ALW30" s="5"/>
      <c r="ALX30" s="5"/>
      <c r="ALY30" s="5"/>
      <c r="ALZ30" s="5"/>
      <c r="AMA30" s="5"/>
      <c r="AMB30" s="5"/>
      <c r="AMC30" s="5"/>
      <c r="AMD30" s="5"/>
      <c r="AME30" s="5"/>
      <c r="AMF30" s="5"/>
      <c r="AMG30" s="5"/>
      <c r="AMH30" s="5"/>
      <c r="AMI30" s="5"/>
      <c r="AMJ30" s="5"/>
      <c r="AMK30" s="5"/>
      <c r="AML30" s="5"/>
      <c r="AMM30" s="5"/>
    </row>
    <row r="31" spans="1:1027" s="300" customFormat="1" ht="12.75" x14ac:dyDescent="0.2">
      <c r="A31" s="5"/>
      <c r="B31" s="5"/>
      <c r="C31" s="5"/>
      <c r="D31" s="5"/>
      <c r="E31" s="5"/>
      <c r="F31" s="5"/>
      <c r="G31" s="5"/>
      <c r="H31" s="5"/>
      <c r="I31" s="5"/>
      <c r="J31" s="5"/>
      <c r="K31" s="5"/>
      <c r="L31" s="5"/>
      <c r="M31" s="296"/>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5"/>
      <c r="NI31" s="5"/>
      <c r="NJ31" s="5"/>
      <c r="NK31" s="5"/>
      <c r="NL31" s="5"/>
      <c r="NM31" s="5"/>
      <c r="NN31" s="5"/>
      <c r="NO31" s="5"/>
      <c r="NP31" s="5"/>
      <c r="NQ31" s="5"/>
      <c r="NR31" s="5"/>
      <c r="NS31" s="5"/>
      <c r="NT31" s="5"/>
      <c r="NU31" s="5"/>
      <c r="NV31" s="5"/>
      <c r="NW31" s="5"/>
      <c r="NX31" s="5"/>
      <c r="NY31" s="5"/>
      <c r="NZ31" s="5"/>
      <c r="OA31" s="5"/>
      <c r="OB31" s="5"/>
      <c r="OC31" s="5"/>
      <c r="OD31" s="5"/>
      <c r="OE31" s="5"/>
      <c r="OF31" s="5"/>
      <c r="OG31" s="5"/>
      <c r="OH31" s="5"/>
      <c r="OI31" s="5"/>
      <c r="OJ31" s="5"/>
      <c r="OK31" s="5"/>
      <c r="OL31" s="5"/>
      <c r="OM31" s="5"/>
      <c r="ON31" s="5"/>
      <c r="OO31" s="5"/>
      <c r="OP31" s="5"/>
      <c r="OQ31" s="5"/>
      <c r="OR31" s="5"/>
      <c r="OS31" s="5"/>
      <c r="OT31" s="5"/>
      <c r="OU31" s="5"/>
      <c r="OV31" s="5"/>
      <c r="OW31" s="5"/>
      <c r="OX31" s="5"/>
      <c r="OY31" s="5"/>
      <c r="OZ31" s="5"/>
      <c r="PA31" s="5"/>
      <c r="PB31" s="5"/>
      <c r="PC31" s="5"/>
      <c r="PD31" s="5"/>
      <c r="PE31" s="5"/>
      <c r="PF31" s="5"/>
      <c r="PG31" s="5"/>
      <c r="PH31" s="5"/>
      <c r="PI31" s="5"/>
      <c r="PJ31" s="5"/>
      <c r="PK31" s="5"/>
      <c r="PL31" s="5"/>
      <c r="PM31" s="5"/>
      <c r="PN31" s="5"/>
      <c r="PO31" s="5"/>
      <c r="PP31" s="5"/>
      <c r="PQ31" s="5"/>
      <c r="PR31" s="5"/>
      <c r="PS31" s="5"/>
      <c r="PT31" s="5"/>
      <c r="PU31" s="5"/>
      <c r="PV31" s="5"/>
      <c r="PW31" s="5"/>
      <c r="PX31" s="5"/>
      <c r="PY31" s="5"/>
      <c r="PZ31" s="5"/>
      <c r="QA31" s="5"/>
      <c r="QB31" s="5"/>
      <c r="QC31" s="5"/>
      <c r="QD31" s="5"/>
      <c r="QE31" s="5"/>
      <c r="QF31" s="5"/>
      <c r="QG31" s="5"/>
      <c r="QH31" s="5"/>
      <c r="QI31" s="5"/>
      <c r="QJ31" s="5"/>
      <c r="QK31" s="5"/>
      <c r="QL31" s="5"/>
      <c r="QM31" s="5"/>
      <c r="QN31" s="5"/>
      <c r="QO31" s="5"/>
      <c r="QP31" s="5"/>
      <c r="QQ31" s="5"/>
      <c r="QR31" s="5"/>
      <c r="QS31" s="5"/>
      <c r="QT31" s="5"/>
      <c r="QU31" s="5"/>
      <c r="QV31" s="5"/>
      <c r="QW31" s="5"/>
      <c r="QX31" s="5"/>
      <c r="QY31" s="5"/>
      <c r="QZ31" s="5"/>
      <c r="RA31" s="5"/>
      <c r="RB31" s="5"/>
      <c r="RC31" s="5"/>
      <c r="RD31" s="5"/>
      <c r="RE31" s="5"/>
      <c r="RF31" s="5"/>
      <c r="RG31" s="5"/>
      <c r="RH31" s="5"/>
      <c r="RI31" s="5"/>
      <c r="RJ31" s="5"/>
      <c r="RK31" s="5"/>
      <c r="RL31" s="5"/>
      <c r="RM31" s="5"/>
      <c r="RN31" s="5"/>
      <c r="RO31" s="5"/>
      <c r="RP31" s="5"/>
      <c r="RQ31" s="5"/>
      <c r="RR31" s="5"/>
      <c r="RS31" s="5"/>
      <c r="RT31" s="5"/>
      <c r="RU31" s="5"/>
      <c r="RV31" s="5"/>
      <c r="RW31" s="5"/>
      <c r="RX31" s="5"/>
      <c r="RY31" s="5"/>
      <c r="RZ31" s="5"/>
      <c r="SA31" s="5"/>
      <c r="SB31" s="5"/>
      <c r="SC31" s="5"/>
      <c r="SD31" s="5"/>
      <c r="SE31" s="5"/>
      <c r="SF31" s="5"/>
      <c r="SG31" s="5"/>
      <c r="SH31" s="5"/>
      <c r="SI31" s="5"/>
      <c r="SJ31" s="5"/>
      <c r="SK31" s="5"/>
      <c r="SL31" s="5"/>
      <c r="SM31" s="5"/>
      <c r="SN31" s="5"/>
      <c r="SO31" s="5"/>
      <c r="SP31" s="5"/>
      <c r="SQ31" s="5"/>
      <c r="SR31" s="5"/>
      <c r="SS31" s="5"/>
      <c r="ST31" s="5"/>
      <c r="SU31" s="5"/>
      <c r="SV31" s="5"/>
      <c r="SW31" s="5"/>
      <c r="SX31" s="5"/>
      <c r="SY31" s="5"/>
      <c r="SZ31" s="5"/>
      <c r="TA31" s="5"/>
      <c r="TB31" s="5"/>
      <c r="TC31" s="5"/>
      <c r="TD31" s="5"/>
      <c r="TE31" s="5"/>
      <c r="TF31" s="5"/>
      <c r="TG31" s="5"/>
      <c r="TH31" s="5"/>
      <c r="TI31" s="5"/>
      <c r="TJ31" s="5"/>
      <c r="TK31" s="5"/>
      <c r="TL31" s="5"/>
      <c r="TM31" s="5"/>
      <c r="TN31" s="5"/>
      <c r="TO31" s="5"/>
      <c r="TP31" s="5"/>
      <c r="TQ31" s="5"/>
      <c r="TR31" s="5"/>
      <c r="TS31" s="5"/>
      <c r="TT31" s="5"/>
      <c r="TU31" s="5"/>
      <c r="TV31" s="5"/>
      <c r="TW31" s="5"/>
      <c r="TX31" s="5"/>
      <c r="TY31" s="5"/>
      <c r="TZ31" s="5"/>
      <c r="UA31" s="5"/>
      <c r="UB31" s="5"/>
      <c r="UC31" s="5"/>
      <c r="UD31" s="5"/>
      <c r="UE31" s="5"/>
      <c r="UF31" s="5"/>
      <c r="UG31" s="5"/>
      <c r="UH31" s="5"/>
      <c r="UI31" s="5"/>
      <c r="UJ31" s="5"/>
      <c r="UK31" s="5"/>
      <c r="UL31" s="5"/>
      <c r="UM31" s="5"/>
      <c r="UN31" s="5"/>
      <c r="UO31" s="5"/>
      <c r="UP31" s="5"/>
      <c r="UQ31" s="5"/>
      <c r="UR31" s="5"/>
      <c r="US31" s="5"/>
      <c r="UT31" s="5"/>
      <c r="UU31" s="5"/>
      <c r="UV31" s="5"/>
      <c r="UW31" s="5"/>
      <c r="UX31" s="5"/>
      <c r="UY31" s="5"/>
      <c r="UZ31" s="5"/>
      <c r="VA31" s="5"/>
      <c r="VB31" s="5"/>
      <c r="VC31" s="5"/>
      <c r="VD31" s="5"/>
      <c r="VE31" s="5"/>
      <c r="VF31" s="5"/>
      <c r="VG31" s="5"/>
      <c r="VH31" s="5"/>
      <c r="VI31" s="5"/>
      <c r="VJ31" s="5"/>
      <c r="VK31" s="5"/>
      <c r="VL31" s="5"/>
      <c r="VM31" s="5"/>
      <c r="VN31" s="5"/>
      <c r="VO31" s="5"/>
      <c r="VP31" s="5"/>
      <c r="VQ31" s="5"/>
      <c r="VR31" s="5"/>
      <c r="VS31" s="5"/>
      <c r="VT31" s="5"/>
      <c r="VU31" s="5"/>
      <c r="VV31" s="5"/>
      <c r="VW31" s="5"/>
      <c r="VX31" s="5"/>
      <c r="VY31" s="5"/>
      <c r="VZ31" s="5"/>
      <c r="WA31" s="5"/>
      <c r="WB31" s="5"/>
      <c r="WC31" s="5"/>
      <c r="WD31" s="5"/>
      <c r="WE31" s="5"/>
      <c r="WF31" s="5"/>
      <c r="WG31" s="5"/>
      <c r="WH31" s="5"/>
      <c r="WI31" s="5"/>
      <c r="WJ31" s="5"/>
      <c r="WK31" s="5"/>
      <c r="WL31" s="5"/>
      <c r="WM31" s="5"/>
      <c r="WN31" s="5"/>
      <c r="WO31" s="5"/>
      <c r="WP31" s="5"/>
      <c r="WQ31" s="5"/>
      <c r="WR31" s="5"/>
      <c r="WS31" s="5"/>
      <c r="WT31" s="5"/>
      <c r="WU31" s="5"/>
      <c r="WV31" s="5"/>
      <c r="WW31" s="5"/>
      <c r="WX31" s="5"/>
      <c r="WY31" s="5"/>
      <c r="WZ31" s="5"/>
      <c r="XA31" s="5"/>
      <c r="XB31" s="5"/>
      <c r="XC31" s="5"/>
      <c r="XD31" s="5"/>
      <c r="XE31" s="5"/>
      <c r="XF31" s="5"/>
      <c r="XG31" s="5"/>
      <c r="XH31" s="5"/>
      <c r="XI31" s="5"/>
      <c r="XJ31" s="5"/>
      <c r="XK31" s="5"/>
      <c r="XL31" s="5"/>
      <c r="XM31" s="5"/>
      <c r="XN31" s="5"/>
      <c r="XO31" s="5"/>
      <c r="XP31" s="5"/>
      <c r="XQ31" s="5"/>
      <c r="XR31" s="5"/>
      <c r="XS31" s="5"/>
      <c r="XT31" s="5"/>
      <c r="XU31" s="5"/>
      <c r="XV31" s="5"/>
      <c r="XW31" s="5"/>
      <c r="XX31" s="5"/>
      <c r="XY31" s="5"/>
      <c r="XZ31" s="5"/>
      <c r="YA31" s="5"/>
      <c r="YB31" s="5"/>
      <c r="YC31" s="5"/>
      <c r="YD31" s="5"/>
      <c r="YE31" s="5"/>
      <c r="YF31" s="5"/>
      <c r="YG31" s="5"/>
      <c r="YH31" s="5"/>
      <c r="YI31" s="5"/>
      <c r="YJ31" s="5"/>
      <c r="YK31" s="5"/>
      <c r="YL31" s="5"/>
      <c r="YM31" s="5"/>
      <c r="YN31" s="5"/>
      <c r="YO31" s="5"/>
      <c r="YP31" s="5"/>
      <c r="YQ31" s="5"/>
      <c r="YR31" s="5"/>
      <c r="YS31" s="5"/>
      <c r="YT31" s="5"/>
      <c r="YU31" s="5"/>
      <c r="YV31" s="5"/>
      <c r="YW31" s="5"/>
      <c r="YX31" s="5"/>
      <c r="YY31" s="5"/>
      <c r="YZ31" s="5"/>
      <c r="ZA31" s="5"/>
      <c r="ZB31" s="5"/>
      <c r="ZC31" s="5"/>
      <c r="ZD31" s="5"/>
      <c r="ZE31" s="5"/>
      <c r="ZF31" s="5"/>
      <c r="ZG31" s="5"/>
      <c r="ZH31" s="5"/>
      <c r="ZI31" s="5"/>
      <c r="ZJ31" s="5"/>
      <c r="ZK31" s="5"/>
      <c r="ZL31" s="5"/>
      <c r="ZM31" s="5"/>
      <c r="ZN31" s="5"/>
      <c r="ZO31" s="5"/>
      <c r="ZP31" s="5"/>
      <c r="ZQ31" s="5"/>
      <c r="ZR31" s="5"/>
      <c r="ZS31" s="5"/>
      <c r="ZT31" s="5"/>
      <c r="ZU31" s="5"/>
      <c r="ZV31" s="5"/>
      <c r="ZW31" s="5"/>
      <c r="ZX31" s="5"/>
      <c r="ZY31" s="5"/>
      <c r="ZZ31" s="5"/>
      <c r="AAA31" s="5"/>
      <c r="AAB31" s="5"/>
      <c r="AAC31" s="5"/>
      <c r="AAD31" s="5"/>
      <c r="AAE31" s="5"/>
      <c r="AAF31" s="5"/>
      <c r="AAG31" s="5"/>
      <c r="AAH31" s="5"/>
      <c r="AAI31" s="5"/>
      <c r="AAJ31" s="5"/>
      <c r="AAK31" s="5"/>
      <c r="AAL31" s="5"/>
      <c r="AAM31" s="5"/>
      <c r="AAN31" s="5"/>
      <c r="AAO31" s="5"/>
      <c r="AAP31" s="5"/>
      <c r="AAQ31" s="5"/>
      <c r="AAR31" s="5"/>
      <c r="AAS31" s="5"/>
      <c r="AAT31" s="5"/>
      <c r="AAU31" s="5"/>
      <c r="AAV31" s="5"/>
      <c r="AAW31" s="5"/>
      <c r="AAX31" s="5"/>
      <c r="AAY31" s="5"/>
      <c r="AAZ31" s="5"/>
      <c r="ABA31" s="5"/>
      <c r="ABB31" s="5"/>
      <c r="ABC31" s="5"/>
      <c r="ABD31" s="5"/>
      <c r="ABE31" s="5"/>
      <c r="ABF31" s="5"/>
      <c r="ABG31" s="5"/>
      <c r="ABH31" s="5"/>
      <c r="ABI31" s="5"/>
      <c r="ABJ31" s="5"/>
      <c r="ABK31" s="5"/>
      <c r="ABL31" s="5"/>
      <c r="ABM31" s="5"/>
      <c r="ABN31" s="5"/>
      <c r="ABO31" s="5"/>
      <c r="ABP31" s="5"/>
      <c r="ABQ31" s="5"/>
      <c r="ABR31" s="5"/>
      <c r="ABS31" s="5"/>
      <c r="ABT31" s="5"/>
      <c r="ABU31" s="5"/>
      <c r="ABV31" s="5"/>
      <c r="ABW31" s="5"/>
      <c r="ABX31" s="5"/>
      <c r="ABY31" s="5"/>
      <c r="ABZ31" s="5"/>
      <c r="ACA31" s="5"/>
      <c r="ACB31" s="5"/>
      <c r="ACC31" s="5"/>
      <c r="ACD31" s="5"/>
      <c r="ACE31" s="5"/>
      <c r="ACF31" s="5"/>
      <c r="ACG31" s="5"/>
      <c r="ACH31" s="5"/>
      <c r="ACI31" s="5"/>
      <c r="ACJ31" s="5"/>
      <c r="ACK31" s="5"/>
      <c r="ACL31" s="5"/>
      <c r="ACM31" s="5"/>
      <c r="ACN31" s="5"/>
      <c r="ACO31" s="5"/>
      <c r="ACP31" s="5"/>
      <c r="ACQ31" s="5"/>
      <c r="ACR31" s="5"/>
      <c r="ACS31" s="5"/>
      <c r="ACT31" s="5"/>
      <c r="ACU31" s="5"/>
      <c r="ACV31" s="5"/>
      <c r="ACW31" s="5"/>
      <c r="ACX31" s="5"/>
      <c r="ACY31" s="5"/>
      <c r="ACZ31" s="5"/>
      <c r="ADA31" s="5"/>
      <c r="ADB31" s="5"/>
      <c r="ADC31" s="5"/>
      <c r="ADD31" s="5"/>
      <c r="ADE31" s="5"/>
      <c r="ADF31" s="5"/>
      <c r="ADG31" s="5"/>
      <c r="ADH31" s="5"/>
      <c r="ADI31" s="5"/>
      <c r="ADJ31" s="5"/>
      <c r="ADK31" s="5"/>
      <c r="ADL31" s="5"/>
      <c r="ADM31" s="5"/>
      <c r="ADN31" s="5"/>
      <c r="ADO31" s="5"/>
      <c r="ADP31" s="5"/>
      <c r="ADQ31" s="5"/>
      <c r="ADR31" s="5"/>
      <c r="ADS31" s="5"/>
      <c r="ADT31" s="5"/>
      <c r="ADU31" s="5"/>
      <c r="ADV31" s="5"/>
      <c r="ADW31" s="5"/>
      <c r="ADX31" s="5"/>
      <c r="ADY31" s="5"/>
      <c r="ADZ31" s="5"/>
      <c r="AEA31" s="5"/>
      <c r="AEB31" s="5"/>
      <c r="AEC31" s="5"/>
      <c r="AED31" s="5"/>
      <c r="AEE31" s="5"/>
      <c r="AEF31" s="5"/>
      <c r="AEG31" s="5"/>
      <c r="AEH31" s="5"/>
      <c r="AEI31" s="5"/>
      <c r="AEJ31" s="5"/>
      <c r="AEK31" s="5"/>
      <c r="AEL31" s="5"/>
      <c r="AEM31" s="5"/>
      <c r="AEN31" s="5"/>
      <c r="AEO31" s="5"/>
      <c r="AEP31" s="5"/>
      <c r="AEQ31" s="5"/>
      <c r="AER31" s="5"/>
      <c r="AES31" s="5"/>
      <c r="AET31" s="5"/>
      <c r="AEU31" s="5"/>
      <c r="AEV31" s="5"/>
      <c r="AEW31" s="5"/>
      <c r="AEX31" s="5"/>
      <c r="AEY31" s="5"/>
      <c r="AEZ31" s="5"/>
      <c r="AFA31" s="5"/>
      <c r="AFB31" s="5"/>
      <c r="AFC31" s="5"/>
      <c r="AFD31" s="5"/>
      <c r="AFE31" s="5"/>
      <c r="AFF31" s="5"/>
      <c r="AFG31" s="5"/>
      <c r="AFH31" s="5"/>
      <c r="AFI31" s="5"/>
      <c r="AFJ31" s="5"/>
      <c r="AFK31" s="5"/>
      <c r="AFL31" s="5"/>
      <c r="AFM31" s="5"/>
      <c r="AFN31" s="5"/>
      <c r="AFO31" s="5"/>
      <c r="AFP31" s="5"/>
      <c r="AFQ31" s="5"/>
      <c r="AFR31" s="5"/>
      <c r="AFS31" s="5"/>
      <c r="AFT31" s="5"/>
      <c r="AFU31" s="5"/>
      <c r="AFV31" s="5"/>
      <c r="AFW31" s="5"/>
      <c r="AFX31" s="5"/>
      <c r="AFY31" s="5"/>
      <c r="AFZ31" s="5"/>
      <c r="AGA31" s="5"/>
      <c r="AGB31" s="5"/>
      <c r="AGC31" s="5"/>
      <c r="AGD31" s="5"/>
      <c r="AGE31" s="5"/>
      <c r="AGF31" s="5"/>
      <c r="AGG31" s="5"/>
      <c r="AGH31" s="5"/>
      <c r="AGI31" s="5"/>
      <c r="AGJ31" s="5"/>
      <c r="AGK31" s="5"/>
      <c r="AGL31" s="5"/>
      <c r="AGM31" s="5"/>
      <c r="AGN31" s="5"/>
      <c r="AGO31" s="5"/>
      <c r="AGP31" s="5"/>
      <c r="AGQ31" s="5"/>
      <c r="AGR31" s="5"/>
      <c r="AGS31" s="5"/>
      <c r="AGT31" s="5"/>
      <c r="AGU31" s="5"/>
      <c r="AGV31" s="5"/>
      <c r="AGW31" s="5"/>
      <c r="AGX31" s="5"/>
      <c r="AGY31" s="5"/>
      <c r="AGZ31" s="5"/>
      <c r="AHA31" s="5"/>
      <c r="AHB31" s="5"/>
      <c r="AHC31" s="5"/>
      <c r="AHD31" s="5"/>
      <c r="AHE31" s="5"/>
      <c r="AHF31" s="5"/>
      <c r="AHG31" s="5"/>
      <c r="AHH31" s="5"/>
      <c r="AHI31" s="5"/>
      <c r="AHJ31" s="5"/>
      <c r="AHK31" s="5"/>
      <c r="AHL31" s="5"/>
      <c r="AHM31" s="5"/>
      <c r="AHN31" s="5"/>
      <c r="AHO31" s="5"/>
      <c r="AHP31" s="5"/>
      <c r="AHQ31" s="5"/>
      <c r="AHR31" s="5"/>
      <c r="AHS31" s="5"/>
      <c r="AHT31" s="5"/>
      <c r="AHU31" s="5"/>
      <c r="AHV31" s="5"/>
      <c r="AHW31" s="5"/>
      <c r="AHX31" s="5"/>
      <c r="AHY31" s="5"/>
      <c r="AHZ31" s="5"/>
      <c r="AIA31" s="5"/>
      <c r="AIB31" s="5"/>
      <c r="AIC31" s="5"/>
      <c r="AID31" s="5"/>
      <c r="AIE31" s="5"/>
      <c r="AIF31" s="5"/>
      <c r="AIG31" s="5"/>
      <c r="AIH31" s="5"/>
      <c r="AII31" s="5"/>
      <c r="AIJ31" s="5"/>
      <c r="AIK31" s="5"/>
      <c r="AIL31" s="5"/>
      <c r="AIM31" s="5"/>
      <c r="AIN31" s="5"/>
      <c r="AIO31" s="5"/>
      <c r="AIP31" s="5"/>
      <c r="AIQ31" s="5"/>
      <c r="AIR31" s="5"/>
      <c r="AIS31" s="5"/>
      <c r="AIT31" s="5"/>
      <c r="AIU31" s="5"/>
      <c r="AIV31" s="5"/>
      <c r="AIW31" s="5"/>
      <c r="AIX31" s="5"/>
      <c r="AIY31" s="5"/>
      <c r="AIZ31" s="5"/>
      <c r="AJA31" s="5"/>
      <c r="AJB31" s="5"/>
      <c r="AJC31" s="5"/>
      <c r="AJD31" s="5"/>
      <c r="AJE31" s="5"/>
      <c r="AJF31" s="5"/>
      <c r="AJG31" s="5"/>
      <c r="AJH31" s="5"/>
      <c r="AJI31" s="5"/>
      <c r="AJJ31" s="5"/>
      <c r="AJK31" s="5"/>
      <c r="AJL31" s="5"/>
      <c r="AJM31" s="5"/>
      <c r="AJN31" s="5"/>
      <c r="AJO31" s="5"/>
      <c r="AJP31" s="5"/>
      <c r="AJQ31" s="5"/>
      <c r="AJR31" s="5"/>
      <c r="AJS31" s="5"/>
      <c r="AJT31" s="5"/>
      <c r="AJU31" s="5"/>
      <c r="AJV31" s="5"/>
      <c r="AJW31" s="5"/>
      <c r="AJX31" s="5"/>
      <c r="AJY31" s="5"/>
      <c r="AJZ31" s="5"/>
      <c r="AKA31" s="5"/>
      <c r="AKB31" s="5"/>
      <c r="AKC31" s="5"/>
      <c r="AKD31" s="5"/>
      <c r="AKE31" s="5"/>
      <c r="AKF31" s="5"/>
      <c r="AKG31" s="5"/>
      <c r="AKH31" s="5"/>
      <c r="AKI31" s="5"/>
      <c r="AKJ31" s="5"/>
      <c r="AKK31" s="5"/>
      <c r="AKL31" s="5"/>
      <c r="AKM31" s="5"/>
      <c r="AKN31" s="5"/>
      <c r="AKO31" s="5"/>
      <c r="AKP31" s="5"/>
      <c r="AKQ31" s="5"/>
      <c r="AKR31" s="5"/>
      <c r="AKS31" s="5"/>
      <c r="AKT31" s="5"/>
      <c r="AKU31" s="5"/>
      <c r="AKV31" s="5"/>
      <c r="AKW31" s="5"/>
      <c r="AKX31" s="5"/>
      <c r="AKY31" s="5"/>
      <c r="AKZ31" s="5"/>
      <c r="ALA31" s="5"/>
      <c r="ALB31" s="5"/>
      <c r="ALC31" s="5"/>
      <c r="ALD31" s="5"/>
      <c r="ALE31" s="5"/>
      <c r="ALF31" s="5"/>
      <c r="ALG31" s="5"/>
      <c r="ALH31" s="5"/>
      <c r="ALI31" s="5"/>
      <c r="ALJ31" s="5"/>
      <c r="ALK31" s="5"/>
      <c r="ALL31" s="5"/>
      <c r="ALM31" s="5"/>
      <c r="ALN31" s="5"/>
      <c r="ALO31" s="5"/>
      <c r="ALP31" s="5"/>
      <c r="ALQ31" s="5"/>
      <c r="ALR31" s="5"/>
      <c r="ALS31" s="5"/>
      <c r="ALT31" s="5"/>
      <c r="ALU31" s="5"/>
      <c r="ALV31" s="5"/>
      <c r="ALW31" s="5"/>
      <c r="ALX31" s="5"/>
      <c r="ALY31" s="5"/>
      <c r="ALZ31" s="5"/>
      <c r="AMA31" s="5"/>
      <c r="AMB31" s="5"/>
      <c r="AMC31" s="5"/>
      <c r="AMD31" s="5"/>
      <c r="AME31" s="5"/>
      <c r="AMF31" s="5"/>
      <c r="AMG31" s="5"/>
      <c r="AMH31" s="5"/>
      <c r="AMI31" s="5"/>
      <c r="AMJ31" s="5"/>
      <c r="AMK31" s="5"/>
      <c r="AML31" s="5"/>
      <c r="AMM31" s="5"/>
    </row>
    <row r="32" spans="1:1027" s="300" customFormat="1" ht="12.75" x14ac:dyDescent="0.2">
      <c r="A32" s="5"/>
      <c r="B32" s="5"/>
      <c r="C32" s="5"/>
      <c r="D32" s="5"/>
      <c r="E32" s="5"/>
      <c r="F32" s="5"/>
      <c r="G32" s="5"/>
      <c r="H32" s="5"/>
      <c r="I32" s="5"/>
      <c r="J32" s="5"/>
      <c r="K32" s="5"/>
      <c r="L32" s="5"/>
      <c r="M32" s="296"/>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c r="IQ32" s="5"/>
      <c r="IR32" s="5"/>
      <c r="IS32" s="5"/>
      <c r="IT32" s="5"/>
      <c r="IU32" s="5"/>
      <c r="IV32" s="5"/>
      <c r="IW32" s="5"/>
      <c r="IX32" s="5"/>
      <c r="IY32" s="5"/>
      <c r="IZ32" s="5"/>
      <c r="JA32" s="5"/>
      <c r="JB32" s="5"/>
      <c r="JC32" s="5"/>
      <c r="JD32" s="5"/>
      <c r="JE32" s="5"/>
      <c r="JF32" s="5"/>
      <c r="JG32" s="5"/>
      <c r="JH32" s="5"/>
      <c r="JI32" s="5"/>
      <c r="JJ32" s="5"/>
      <c r="JK32" s="5"/>
      <c r="JL32" s="5"/>
      <c r="JM32" s="5"/>
      <c r="JN32" s="5"/>
      <c r="JO32" s="5"/>
      <c r="JP32" s="5"/>
      <c r="JQ32" s="5"/>
      <c r="JR32" s="5"/>
      <c r="JS32" s="5"/>
      <c r="JT32" s="5"/>
      <c r="JU32" s="5"/>
      <c r="JV32" s="5"/>
      <c r="JW32" s="5"/>
      <c r="JX32" s="5"/>
      <c r="JY32" s="5"/>
      <c r="JZ32" s="5"/>
      <c r="KA32" s="5"/>
      <c r="KB32" s="5"/>
      <c r="KC32" s="5"/>
      <c r="KD32" s="5"/>
      <c r="KE32" s="5"/>
      <c r="KF32" s="5"/>
      <c r="KG32" s="5"/>
      <c r="KH32" s="5"/>
      <c r="KI32" s="5"/>
      <c r="KJ32" s="5"/>
      <c r="KK32" s="5"/>
      <c r="KL32" s="5"/>
      <c r="KM32" s="5"/>
      <c r="KN32" s="5"/>
      <c r="KO32" s="5"/>
      <c r="KP32" s="5"/>
      <c r="KQ32" s="5"/>
      <c r="KR32" s="5"/>
      <c r="KS32" s="5"/>
      <c r="KT32" s="5"/>
      <c r="KU32" s="5"/>
      <c r="KV32" s="5"/>
      <c r="KW32" s="5"/>
      <c r="KX32" s="5"/>
      <c r="KY32" s="5"/>
      <c r="KZ32" s="5"/>
      <c r="LA32" s="5"/>
      <c r="LB32" s="5"/>
      <c r="LC32" s="5"/>
      <c r="LD32" s="5"/>
      <c r="LE32" s="5"/>
      <c r="LF32" s="5"/>
      <c r="LG32" s="5"/>
      <c r="LH32" s="5"/>
      <c r="LI32" s="5"/>
      <c r="LJ32" s="5"/>
      <c r="LK32" s="5"/>
      <c r="LL32" s="5"/>
      <c r="LM32" s="5"/>
      <c r="LN32" s="5"/>
      <c r="LO32" s="5"/>
      <c r="LP32" s="5"/>
      <c r="LQ32" s="5"/>
      <c r="LR32" s="5"/>
      <c r="LS32" s="5"/>
      <c r="LT32" s="5"/>
      <c r="LU32" s="5"/>
      <c r="LV32" s="5"/>
      <c r="LW32" s="5"/>
      <c r="LX32" s="5"/>
      <c r="LY32" s="5"/>
      <c r="LZ32" s="5"/>
      <c r="MA32" s="5"/>
      <c r="MB32" s="5"/>
      <c r="MC32" s="5"/>
      <c r="MD32" s="5"/>
      <c r="ME32" s="5"/>
      <c r="MF32" s="5"/>
      <c r="MG32" s="5"/>
      <c r="MH32" s="5"/>
      <c r="MI32" s="5"/>
      <c r="MJ32" s="5"/>
      <c r="MK32" s="5"/>
      <c r="ML32" s="5"/>
      <c r="MM32" s="5"/>
      <c r="MN32" s="5"/>
      <c r="MO32" s="5"/>
      <c r="MP32" s="5"/>
      <c r="MQ32" s="5"/>
      <c r="MR32" s="5"/>
      <c r="MS32" s="5"/>
      <c r="MT32" s="5"/>
      <c r="MU32" s="5"/>
      <c r="MV32" s="5"/>
      <c r="MW32" s="5"/>
      <c r="MX32" s="5"/>
      <c r="MY32" s="5"/>
      <c r="MZ32" s="5"/>
      <c r="NA32" s="5"/>
      <c r="NB32" s="5"/>
      <c r="NC32" s="5"/>
      <c r="ND32" s="5"/>
      <c r="NE32" s="5"/>
      <c r="NF32" s="5"/>
      <c r="NG32" s="5"/>
      <c r="NH32" s="5"/>
      <c r="NI32" s="5"/>
      <c r="NJ32" s="5"/>
      <c r="NK32" s="5"/>
      <c r="NL32" s="5"/>
      <c r="NM32" s="5"/>
      <c r="NN32" s="5"/>
      <c r="NO32" s="5"/>
      <c r="NP32" s="5"/>
      <c r="NQ32" s="5"/>
      <c r="NR32" s="5"/>
      <c r="NS32" s="5"/>
      <c r="NT32" s="5"/>
      <c r="NU32" s="5"/>
      <c r="NV32" s="5"/>
      <c r="NW32" s="5"/>
      <c r="NX32" s="5"/>
      <c r="NY32" s="5"/>
      <c r="NZ32" s="5"/>
      <c r="OA32" s="5"/>
      <c r="OB32" s="5"/>
      <c r="OC32" s="5"/>
      <c r="OD32" s="5"/>
      <c r="OE32" s="5"/>
      <c r="OF32" s="5"/>
      <c r="OG32" s="5"/>
      <c r="OH32" s="5"/>
      <c r="OI32" s="5"/>
      <c r="OJ32" s="5"/>
      <c r="OK32" s="5"/>
      <c r="OL32" s="5"/>
      <c r="OM32" s="5"/>
      <c r="ON32" s="5"/>
      <c r="OO32" s="5"/>
      <c r="OP32" s="5"/>
      <c r="OQ32" s="5"/>
      <c r="OR32" s="5"/>
      <c r="OS32" s="5"/>
      <c r="OT32" s="5"/>
      <c r="OU32" s="5"/>
      <c r="OV32" s="5"/>
      <c r="OW32" s="5"/>
      <c r="OX32" s="5"/>
      <c r="OY32" s="5"/>
      <c r="OZ32" s="5"/>
      <c r="PA32" s="5"/>
      <c r="PB32" s="5"/>
      <c r="PC32" s="5"/>
      <c r="PD32" s="5"/>
      <c r="PE32" s="5"/>
      <c r="PF32" s="5"/>
      <c r="PG32" s="5"/>
      <c r="PH32" s="5"/>
      <c r="PI32" s="5"/>
      <c r="PJ32" s="5"/>
      <c r="PK32" s="5"/>
      <c r="PL32" s="5"/>
      <c r="PM32" s="5"/>
      <c r="PN32" s="5"/>
      <c r="PO32" s="5"/>
      <c r="PP32" s="5"/>
      <c r="PQ32" s="5"/>
      <c r="PR32" s="5"/>
      <c r="PS32" s="5"/>
      <c r="PT32" s="5"/>
      <c r="PU32" s="5"/>
      <c r="PV32" s="5"/>
      <c r="PW32" s="5"/>
      <c r="PX32" s="5"/>
      <c r="PY32" s="5"/>
      <c r="PZ32" s="5"/>
      <c r="QA32" s="5"/>
      <c r="QB32" s="5"/>
      <c r="QC32" s="5"/>
      <c r="QD32" s="5"/>
      <c r="QE32" s="5"/>
      <c r="QF32" s="5"/>
      <c r="QG32" s="5"/>
      <c r="QH32" s="5"/>
      <c r="QI32" s="5"/>
      <c r="QJ32" s="5"/>
      <c r="QK32" s="5"/>
      <c r="QL32" s="5"/>
      <c r="QM32" s="5"/>
      <c r="QN32" s="5"/>
      <c r="QO32" s="5"/>
      <c r="QP32" s="5"/>
      <c r="QQ32" s="5"/>
      <c r="QR32" s="5"/>
      <c r="QS32" s="5"/>
      <c r="QT32" s="5"/>
      <c r="QU32" s="5"/>
      <c r="QV32" s="5"/>
      <c r="QW32" s="5"/>
      <c r="QX32" s="5"/>
      <c r="QY32" s="5"/>
      <c r="QZ32" s="5"/>
      <c r="RA32" s="5"/>
      <c r="RB32" s="5"/>
      <c r="RC32" s="5"/>
      <c r="RD32" s="5"/>
      <c r="RE32" s="5"/>
      <c r="RF32" s="5"/>
      <c r="RG32" s="5"/>
      <c r="RH32" s="5"/>
      <c r="RI32" s="5"/>
      <c r="RJ32" s="5"/>
      <c r="RK32" s="5"/>
      <c r="RL32" s="5"/>
      <c r="RM32" s="5"/>
      <c r="RN32" s="5"/>
      <c r="RO32" s="5"/>
      <c r="RP32" s="5"/>
      <c r="RQ32" s="5"/>
      <c r="RR32" s="5"/>
      <c r="RS32" s="5"/>
      <c r="RT32" s="5"/>
      <c r="RU32" s="5"/>
      <c r="RV32" s="5"/>
      <c r="RW32" s="5"/>
      <c r="RX32" s="5"/>
      <c r="RY32" s="5"/>
      <c r="RZ32" s="5"/>
      <c r="SA32" s="5"/>
      <c r="SB32" s="5"/>
      <c r="SC32" s="5"/>
      <c r="SD32" s="5"/>
      <c r="SE32" s="5"/>
      <c r="SF32" s="5"/>
      <c r="SG32" s="5"/>
      <c r="SH32" s="5"/>
      <c r="SI32" s="5"/>
      <c r="SJ32" s="5"/>
      <c r="SK32" s="5"/>
      <c r="SL32" s="5"/>
      <c r="SM32" s="5"/>
      <c r="SN32" s="5"/>
      <c r="SO32" s="5"/>
      <c r="SP32" s="5"/>
      <c r="SQ32" s="5"/>
      <c r="SR32" s="5"/>
      <c r="SS32" s="5"/>
      <c r="ST32" s="5"/>
      <c r="SU32" s="5"/>
      <c r="SV32" s="5"/>
      <c r="SW32" s="5"/>
      <c r="SX32" s="5"/>
      <c r="SY32" s="5"/>
      <c r="SZ32" s="5"/>
      <c r="TA32" s="5"/>
      <c r="TB32" s="5"/>
      <c r="TC32" s="5"/>
      <c r="TD32" s="5"/>
      <c r="TE32" s="5"/>
      <c r="TF32" s="5"/>
      <c r="TG32" s="5"/>
      <c r="TH32" s="5"/>
      <c r="TI32" s="5"/>
      <c r="TJ32" s="5"/>
      <c r="TK32" s="5"/>
      <c r="TL32" s="5"/>
      <c r="TM32" s="5"/>
      <c r="TN32" s="5"/>
      <c r="TO32" s="5"/>
      <c r="TP32" s="5"/>
      <c r="TQ32" s="5"/>
      <c r="TR32" s="5"/>
      <c r="TS32" s="5"/>
      <c r="TT32" s="5"/>
      <c r="TU32" s="5"/>
      <c r="TV32" s="5"/>
      <c r="TW32" s="5"/>
      <c r="TX32" s="5"/>
      <c r="TY32" s="5"/>
      <c r="TZ32" s="5"/>
      <c r="UA32" s="5"/>
      <c r="UB32" s="5"/>
      <c r="UC32" s="5"/>
      <c r="UD32" s="5"/>
      <c r="UE32" s="5"/>
      <c r="UF32" s="5"/>
      <c r="UG32" s="5"/>
      <c r="UH32" s="5"/>
      <c r="UI32" s="5"/>
      <c r="UJ32" s="5"/>
      <c r="UK32" s="5"/>
      <c r="UL32" s="5"/>
      <c r="UM32" s="5"/>
      <c r="UN32" s="5"/>
      <c r="UO32" s="5"/>
      <c r="UP32" s="5"/>
      <c r="UQ32" s="5"/>
      <c r="UR32" s="5"/>
      <c r="US32" s="5"/>
      <c r="UT32" s="5"/>
      <c r="UU32" s="5"/>
      <c r="UV32" s="5"/>
      <c r="UW32" s="5"/>
      <c r="UX32" s="5"/>
      <c r="UY32" s="5"/>
      <c r="UZ32" s="5"/>
      <c r="VA32" s="5"/>
      <c r="VB32" s="5"/>
      <c r="VC32" s="5"/>
      <c r="VD32" s="5"/>
      <c r="VE32" s="5"/>
      <c r="VF32" s="5"/>
      <c r="VG32" s="5"/>
      <c r="VH32" s="5"/>
      <c r="VI32" s="5"/>
      <c r="VJ32" s="5"/>
      <c r="VK32" s="5"/>
      <c r="VL32" s="5"/>
      <c r="VM32" s="5"/>
      <c r="VN32" s="5"/>
      <c r="VO32" s="5"/>
      <c r="VP32" s="5"/>
      <c r="VQ32" s="5"/>
      <c r="VR32" s="5"/>
      <c r="VS32" s="5"/>
      <c r="VT32" s="5"/>
      <c r="VU32" s="5"/>
      <c r="VV32" s="5"/>
      <c r="VW32" s="5"/>
      <c r="VX32" s="5"/>
      <c r="VY32" s="5"/>
      <c r="VZ32" s="5"/>
      <c r="WA32" s="5"/>
      <c r="WB32" s="5"/>
      <c r="WC32" s="5"/>
      <c r="WD32" s="5"/>
      <c r="WE32" s="5"/>
      <c r="WF32" s="5"/>
      <c r="WG32" s="5"/>
      <c r="WH32" s="5"/>
      <c r="WI32" s="5"/>
      <c r="WJ32" s="5"/>
      <c r="WK32" s="5"/>
      <c r="WL32" s="5"/>
      <c r="WM32" s="5"/>
      <c r="WN32" s="5"/>
      <c r="WO32" s="5"/>
      <c r="WP32" s="5"/>
      <c r="WQ32" s="5"/>
      <c r="WR32" s="5"/>
      <c r="WS32" s="5"/>
      <c r="WT32" s="5"/>
      <c r="WU32" s="5"/>
      <c r="WV32" s="5"/>
      <c r="WW32" s="5"/>
      <c r="WX32" s="5"/>
      <c r="WY32" s="5"/>
      <c r="WZ32" s="5"/>
      <c r="XA32" s="5"/>
      <c r="XB32" s="5"/>
      <c r="XC32" s="5"/>
      <c r="XD32" s="5"/>
      <c r="XE32" s="5"/>
      <c r="XF32" s="5"/>
      <c r="XG32" s="5"/>
      <c r="XH32" s="5"/>
      <c r="XI32" s="5"/>
      <c r="XJ32" s="5"/>
      <c r="XK32" s="5"/>
      <c r="XL32" s="5"/>
      <c r="XM32" s="5"/>
      <c r="XN32" s="5"/>
      <c r="XO32" s="5"/>
      <c r="XP32" s="5"/>
      <c r="XQ32" s="5"/>
      <c r="XR32" s="5"/>
      <c r="XS32" s="5"/>
      <c r="XT32" s="5"/>
      <c r="XU32" s="5"/>
      <c r="XV32" s="5"/>
      <c r="XW32" s="5"/>
      <c r="XX32" s="5"/>
      <c r="XY32" s="5"/>
      <c r="XZ32" s="5"/>
      <c r="YA32" s="5"/>
      <c r="YB32" s="5"/>
      <c r="YC32" s="5"/>
      <c r="YD32" s="5"/>
      <c r="YE32" s="5"/>
      <c r="YF32" s="5"/>
      <c r="YG32" s="5"/>
      <c r="YH32" s="5"/>
      <c r="YI32" s="5"/>
      <c r="YJ32" s="5"/>
      <c r="YK32" s="5"/>
      <c r="YL32" s="5"/>
      <c r="YM32" s="5"/>
      <c r="YN32" s="5"/>
      <c r="YO32" s="5"/>
      <c r="YP32" s="5"/>
      <c r="YQ32" s="5"/>
      <c r="YR32" s="5"/>
      <c r="YS32" s="5"/>
      <c r="YT32" s="5"/>
      <c r="YU32" s="5"/>
      <c r="YV32" s="5"/>
      <c r="YW32" s="5"/>
      <c r="YX32" s="5"/>
      <c r="YY32" s="5"/>
      <c r="YZ32" s="5"/>
      <c r="ZA32" s="5"/>
      <c r="ZB32" s="5"/>
      <c r="ZC32" s="5"/>
      <c r="ZD32" s="5"/>
      <c r="ZE32" s="5"/>
      <c r="ZF32" s="5"/>
      <c r="ZG32" s="5"/>
      <c r="ZH32" s="5"/>
      <c r="ZI32" s="5"/>
      <c r="ZJ32" s="5"/>
      <c r="ZK32" s="5"/>
      <c r="ZL32" s="5"/>
      <c r="ZM32" s="5"/>
      <c r="ZN32" s="5"/>
      <c r="ZO32" s="5"/>
      <c r="ZP32" s="5"/>
      <c r="ZQ32" s="5"/>
      <c r="ZR32" s="5"/>
      <c r="ZS32" s="5"/>
      <c r="ZT32" s="5"/>
      <c r="ZU32" s="5"/>
      <c r="ZV32" s="5"/>
      <c r="ZW32" s="5"/>
      <c r="ZX32" s="5"/>
      <c r="ZY32" s="5"/>
      <c r="ZZ32" s="5"/>
      <c r="AAA32" s="5"/>
      <c r="AAB32" s="5"/>
      <c r="AAC32" s="5"/>
      <c r="AAD32" s="5"/>
      <c r="AAE32" s="5"/>
      <c r="AAF32" s="5"/>
      <c r="AAG32" s="5"/>
      <c r="AAH32" s="5"/>
      <c r="AAI32" s="5"/>
      <c r="AAJ32" s="5"/>
      <c r="AAK32" s="5"/>
      <c r="AAL32" s="5"/>
      <c r="AAM32" s="5"/>
      <c r="AAN32" s="5"/>
      <c r="AAO32" s="5"/>
      <c r="AAP32" s="5"/>
      <c r="AAQ32" s="5"/>
      <c r="AAR32" s="5"/>
      <c r="AAS32" s="5"/>
      <c r="AAT32" s="5"/>
      <c r="AAU32" s="5"/>
      <c r="AAV32" s="5"/>
      <c r="AAW32" s="5"/>
      <c r="AAX32" s="5"/>
      <c r="AAY32" s="5"/>
      <c r="AAZ32" s="5"/>
      <c r="ABA32" s="5"/>
      <c r="ABB32" s="5"/>
      <c r="ABC32" s="5"/>
      <c r="ABD32" s="5"/>
      <c r="ABE32" s="5"/>
      <c r="ABF32" s="5"/>
      <c r="ABG32" s="5"/>
      <c r="ABH32" s="5"/>
      <c r="ABI32" s="5"/>
      <c r="ABJ32" s="5"/>
      <c r="ABK32" s="5"/>
      <c r="ABL32" s="5"/>
      <c r="ABM32" s="5"/>
      <c r="ABN32" s="5"/>
      <c r="ABO32" s="5"/>
      <c r="ABP32" s="5"/>
      <c r="ABQ32" s="5"/>
      <c r="ABR32" s="5"/>
      <c r="ABS32" s="5"/>
      <c r="ABT32" s="5"/>
      <c r="ABU32" s="5"/>
      <c r="ABV32" s="5"/>
      <c r="ABW32" s="5"/>
      <c r="ABX32" s="5"/>
      <c r="ABY32" s="5"/>
      <c r="ABZ32" s="5"/>
      <c r="ACA32" s="5"/>
      <c r="ACB32" s="5"/>
      <c r="ACC32" s="5"/>
      <c r="ACD32" s="5"/>
      <c r="ACE32" s="5"/>
      <c r="ACF32" s="5"/>
      <c r="ACG32" s="5"/>
      <c r="ACH32" s="5"/>
      <c r="ACI32" s="5"/>
      <c r="ACJ32" s="5"/>
      <c r="ACK32" s="5"/>
      <c r="ACL32" s="5"/>
      <c r="ACM32" s="5"/>
      <c r="ACN32" s="5"/>
      <c r="ACO32" s="5"/>
      <c r="ACP32" s="5"/>
      <c r="ACQ32" s="5"/>
      <c r="ACR32" s="5"/>
      <c r="ACS32" s="5"/>
      <c r="ACT32" s="5"/>
      <c r="ACU32" s="5"/>
      <c r="ACV32" s="5"/>
      <c r="ACW32" s="5"/>
      <c r="ACX32" s="5"/>
      <c r="ACY32" s="5"/>
      <c r="ACZ32" s="5"/>
      <c r="ADA32" s="5"/>
      <c r="ADB32" s="5"/>
      <c r="ADC32" s="5"/>
      <c r="ADD32" s="5"/>
      <c r="ADE32" s="5"/>
      <c r="ADF32" s="5"/>
      <c r="ADG32" s="5"/>
      <c r="ADH32" s="5"/>
      <c r="ADI32" s="5"/>
      <c r="ADJ32" s="5"/>
      <c r="ADK32" s="5"/>
      <c r="ADL32" s="5"/>
      <c r="ADM32" s="5"/>
      <c r="ADN32" s="5"/>
      <c r="ADO32" s="5"/>
      <c r="ADP32" s="5"/>
      <c r="ADQ32" s="5"/>
      <c r="ADR32" s="5"/>
      <c r="ADS32" s="5"/>
      <c r="ADT32" s="5"/>
      <c r="ADU32" s="5"/>
      <c r="ADV32" s="5"/>
      <c r="ADW32" s="5"/>
      <c r="ADX32" s="5"/>
      <c r="ADY32" s="5"/>
      <c r="ADZ32" s="5"/>
      <c r="AEA32" s="5"/>
      <c r="AEB32" s="5"/>
      <c r="AEC32" s="5"/>
      <c r="AED32" s="5"/>
      <c r="AEE32" s="5"/>
      <c r="AEF32" s="5"/>
      <c r="AEG32" s="5"/>
      <c r="AEH32" s="5"/>
      <c r="AEI32" s="5"/>
      <c r="AEJ32" s="5"/>
      <c r="AEK32" s="5"/>
      <c r="AEL32" s="5"/>
      <c r="AEM32" s="5"/>
      <c r="AEN32" s="5"/>
      <c r="AEO32" s="5"/>
      <c r="AEP32" s="5"/>
      <c r="AEQ32" s="5"/>
      <c r="AER32" s="5"/>
      <c r="AES32" s="5"/>
      <c r="AET32" s="5"/>
      <c r="AEU32" s="5"/>
      <c r="AEV32" s="5"/>
      <c r="AEW32" s="5"/>
      <c r="AEX32" s="5"/>
      <c r="AEY32" s="5"/>
      <c r="AEZ32" s="5"/>
      <c r="AFA32" s="5"/>
      <c r="AFB32" s="5"/>
      <c r="AFC32" s="5"/>
      <c r="AFD32" s="5"/>
      <c r="AFE32" s="5"/>
      <c r="AFF32" s="5"/>
      <c r="AFG32" s="5"/>
      <c r="AFH32" s="5"/>
      <c r="AFI32" s="5"/>
      <c r="AFJ32" s="5"/>
      <c r="AFK32" s="5"/>
      <c r="AFL32" s="5"/>
      <c r="AFM32" s="5"/>
      <c r="AFN32" s="5"/>
      <c r="AFO32" s="5"/>
      <c r="AFP32" s="5"/>
      <c r="AFQ32" s="5"/>
      <c r="AFR32" s="5"/>
      <c r="AFS32" s="5"/>
      <c r="AFT32" s="5"/>
      <c r="AFU32" s="5"/>
      <c r="AFV32" s="5"/>
      <c r="AFW32" s="5"/>
      <c r="AFX32" s="5"/>
      <c r="AFY32" s="5"/>
      <c r="AFZ32" s="5"/>
      <c r="AGA32" s="5"/>
      <c r="AGB32" s="5"/>
      <c r="AGC32" s="5"/>
      <c r="AGD32" s="5"/>
      <c r="AGE32" s="5"/>
      <c r="AGF32" s="5"/>
      <c r="AGG32" s="5"/>
      <c r="AGH32" s="5"/>
      <c r="AGI32" s="5"/>
      <c r="AGJ32" s="5"/>
      <c r="AGK32" s="5"/>
      <c r="AGL32" s="5"/>
      <c r="AGM32" s="5"/>
      <c r="AGN32" s="5"/>
      <c r="AGO32" s="5"/>
      <c r="AGP32" s="5"/>
      <c r="AGQ32" s="5"/>
      <c r="AGR32" s="5"/>
      <c r="AGS32" s="5"/>
      <c r="AGT32" s="5"/>
      <c r="AGU32" s="5"/>
      <c r="AGV32" s="5"/>
      <c r="AGW32" s="5"/>
      <c r="AGX32" s="5"/>
      <c r="AGY32" s="5"/>
      <c r="AGZ32" s="5"/>
      <c r="AHA32" s="5"/>
      <c r="AHB32" s="5"/>
      <c r="AHC32" s="5"/>
      <c r="AHD32" s="5"/>
      <c r="AHE32" s="5"/>
      <c r="AHF32" s="5"/>
      <c r="AHG32" s="5"/>
      <c r="AHH32" s="5"/>
      <c r="AHI32" s="5"/>
      <c r="AHJ32" s="5"/>
      <c r="AHK32" s="5"/>
      <c r="AHL32" s="5"/>
      <c r="AHM32" s="5"/>
      <c r="AHN32" s="5"/>
      <c r="AHO32" s="5"/>
      <c r="AHP32" s="5"/>
      <c r="AHQ32" s="5"/>
      <c r="AHR32" s="5"/>
      <c r="AHS32" s="5"/>
      <c r="AHT32" s="5"/>
      <c r="AHU32" s="5"/>
      <c r="AHV32" s="5"/>
      <c r="AHW32" s="5"/>
      <c r="AHX32" s="5"/>
      <c r="AHY32" s="5"/>
      <c r="AHZ32" s="5"/>
      <c r="AIA32" s="5"/>
      <c r="AIB32" s="5"/>
      <c r="AIC32" s="5"/>
      <c r="AID32" s="5"/>
      <c r="AIE32" s="5"/>
      <c r="AIF32" s="5"/>
      <c r="AIG32" s="5"/>
      <c r="AIH32" s="5"/>
      <c r="AII32" s="5"/>
      <c r="AIJ32" s="5"/>
      <c r="AIK32" s="5"/>
      <c r="AIL32" s="5"/>
      <c r="AIM32" s="5"/>
      <c r="AIN32" s="5"/>
      <c r="AIO32" s="5"/>
      <c r="AIP32" s="5"/>
      <c r="AIQ32" s="5"/>
      <c r="AIR32" s="5"/>
      <c r="AIS32" s="5"/>
      <c r="AIT32" s="5"/>
      <c r="AIU32" s="5"/>
      <c r="AIV32" s="5"/>
      <c r="AIW32" s="5"/>
      <c r="AIX32" s="5"/>
      <c r="AIY32" s="5"/>
      <c r="AIZ32" s="5"/>
      <c r="AJA32" s="5"/>
      <c r="AJB32" s="5"/>
      <c r="AJC32" s="5"/>
      <c r="AJD32" s="5"/>
      <c r="AJE32" s="5"/>
      <c r="AJF32" s="5"/>
      <c r="AJG32" s="5"/>
      <c r="AJH32" s="5"/>
      <c r="AJI32" s="5"/>
      <c r="AJJ32" s="5"/>
      <c r="AJK32" s="5"/>
      <c r="AJL32" s="5"/>
      <c r="AJM32" s="5"/>
      <c r="AJN32" s="5"/>
      <c r="AJO32" s="5"/>
      <c r="AJP32" s="5"/>
      <c r="AJQ32" s="5"/>
      <c r="AJR32" s="5"/>
      <c r="AJS32" s="5"/>
      <c r="AJT32" s="5"/>
      <c r="AJU32" s="5"/>
      <c r="AJV32" s="5"/>
      <c r="AJW32" s="5"/>
      <c r="AJX32" s="5"/>
      <c r="AJY32" s="5"/>
      <c r="AJZ32" s="5"/>
      <c r="AKA32" s="5"/>
      <c r="AKB32" s="5"/>
      <c r="AKC32" s="5"/>
      <c r="AKD32" s="5"/>
      <c r="AKE32" s="5"/>
      <c r="AKF32" s="5"/>
      <c r="AKG32" s="5"/>
      <c r="AKH32" s="5"/>
      <c r="AKI32" s="5"/>
      <c r="AKJ32" s="5"/>
      <c r="AKK32" s="5"/>
      <c r="AKL32" s="5"/>
      <c r="AKM32" s="5"/>
      <c r="AKN32" s="5"/>
      <c r="AKO32" s="5"/>
      <c r="AKP32" s="5"/>
      <c r="AKQ32" s="5"/>
      <c r="AKR32" s="5"/>
      <c r="AKS32" s="5"/>
      <c r="AKT32" s="5"/>
      <c r="AKU32" s="5"/>
      <c r="AKV32" s="5"/>
      <c r="AKW32" s="5"/>
      <c r="AKX32" s="5"/>
      <c r="AKY32" s="5"/>
      <c r="AKZ32" s="5"/>
      <c r="ALA32" s="5"/>
      <c r="ALB32" s="5"/>
      <c r="ALC32" s="5"/>
      <c r="ALD32" s="5"/>
      <c r="ALE32" s="5"/>
      <c r="ALF32" s="5"/>
      <c r="ALG32" s="5"/>
      <c r="ALH32" s="5"/>
      <c r="ALI32" s="5"/>
      <c r="ALJ32" s="5"/>
      <c r="ALK32" s="5"/>
      <c r="ALL32" s="5"/>
      <c r="ALM32" s="5"/>
      <c r="ALN32" s="5"/>
      <c r="ALO32" s="5"/>
      <c r="ALP32" s="5"/>
      <c r="ALQ32" s="5"/>
      <c r="ALR32" s="5"/>
      <c r="ALS32" s="5"/>
      <c r="ALT32" s="5"/>
      <c r="ALU32" s="5"/>
      <c r="ALV32" s="5"/>
      <c r="ALW32" s="5"/>
      <c r="ALX32" s="5"/>
      <c r="ALY32" s="5"/>
      <c r="ALZ32" s="5"/>
      <c r="AMA32" s="5"/>
      <c r="AMB32" s="5"/>
      <c r="AMC32" s="5"/>
      <c r="AMD32" s="5"/>
      <c r="AME32" s="5"/>
      <c r="AMF32" s="5"/>
      <c r="AMG32" s="5"/>
      <c r="AMH32" s="5"/>
      <c r="AMI32" s="5"/>
      <c r="AMJ32" s="5"/>
      <c r="AMK32" s="5"/>
      <c r="AML32" s="5"/>
      <c r="AMM32" s="5"/>
    </row>
    <row r="33" spans="1:1027" s="300" customFormat="1" ht="12.75" x14ac:dyDescent="0.2">
      <c r="A33" s="5"/>
      <c r="B33" s="5"/>
      <c r="C33" s="5"/>
      <c r="D33" s="5"/>
      <c r="E33" s="5"/>
      <c r="F33" s="5"/>
      <c r="G33" s="5"/>
      <c r="H33" s="5"/>
      <c r="I33" s="5"/>
      <c r="J33" s="5"/>
      <c r="K33" s="5"/>
      <c r="L33" s="5"/>
      <c r="M33" s="296"/>
      <c r="N33" s="296"/>
      <c r="O33" s="296"/>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5"/>
      <c r="NC33" s="5"/>
      <c r="ND33" s="5"/>
      <c r="NE33" s="5"/>
      <c r="NF33" s="5"/>
      <c r="NG33" s="5"/>
      <c r="NH33" s="5"/>
      <c r="NI33" s="5"/>
      <c r="NJ33" s="5"/>
      <c r="NK33" s="5"/>
      <c r="NL33" s="5"/>
      <c r="NM33" s="5"/>
      <c r="NN33" s="5"/>
      <c r="NO33" s="5"/>
      <c r="NP33" s="5"/>
      <c r="NQ33" s="5"/>
      <c r="NR33" s="5"/>
      <c r="NS33" s="5"/>
      <c r="NT33" s="5"/>
      <c r="NU33" s="5"/>
      <c r="NV33" s="5"/>
      <c r="NW33" s="5"/>
      <c r="NX33" s="5"/>
      <c r="NY33" s="5"/>
      <c r="NZ33" s="5"/>
      <c r="OA33" s="5"/>
      <c r="OB33" s="5"/>
      <c r="OC33" s="5"/>
      <c r="OD33" s="5"/>
      <c r="OE33" s="5"/>
      <c r="OF33" s="5"/>
      <c r="OG33" s="5"/>
      <c r="OH33" s="5"/>
      <c r="OI33" s="5"/>
      <c r="OJ33" s="5"/>
      <c r="OK33" s="5"/>
      <c r="OL33" s="5"/>
      <c r="OM33" s="5"/>
      <c r="ON33" s="5"/>
      <c r="OO33" s="5"/>
      <c r="OP33" s="5"/>
      <c r="OQ33" s="5"/>
      <c r="OR33" s="5"/>
      <c r="OS33" s="5"/>
      <c r="OT33" s="5"/>
      <c r="OU33" s="5"/>
      <c r="OV33" s="5"/>
      <c r="OW33" s="5"/>
      <c r="OX33" s="5"/>
      <c r="OY33" s="5"/>
      <c r="OZ33" s="5"/>
      <c r="PA33" s="5"/>
      <c r="PB33" s="5"/>
      <c r="PC33" s="5"/>
      <c r="PD33" s="5"/>
      <c r="PE33" s="5"/>
      <c r="PF33" s="5"/>
      <c r="PG33" s="5"/>
      <c r="PH33" s="5"/>
      <c r="PI33" s="5"/>
      <c r="PJ33" s="5"/>
      <c r="PK33" s="5"/>
      <c r="PL33" s="5"/>
      <c r="PM33" s="5"/>
      <c r="PN33" s="5"/>
      <c r="PO33" s="5"/>
      <c r="PP33" s="5"/>
      <c r="PQ33" s="5"/>
      <c r="PR33" s="5"/>
      <c r="PS33" s="5"/>
      <c r="PT33" s="5"/>
      <c r="PU33" s="5"/>
      <c r="PV33" s="5"/>
      <c r="PW33" s="5"/>
      <c r="PX33" s="5"/>
      <c r="PY33" s="5"/>
      <c r="PZ33" s="5"/>
      <c r="QA33" s="5"/>
      <c r="QB33" s="5"/>
      <c r="QC33" s="5"/>
      <c r="QD33" s="5"/>
      <c r="QE33" s="5"/>
      <c r="QF33" s="5"/>
      <c r="QG33" s="5"/>
      <c r="QH33" s="5"/>
      <c r="QI33" s="5"/>
      <c r="QJ33" s="5"/>
      <c r="QK33" s="5"/>
      <c r="QL33" s="5"/>
      <c r="QM33" s="5"/>
      <c r="QN33" s="5"/>
      <c r="QO33" s="5"/>
      <c r="QP33" s="5"/>
      <c r="QQ33" s="5"/>
      <c r="QR33" s="5"/>
      <c r="QS33" s="5"/>
      <c r="QT33" s="5"/>
      <c r="QU33" s="5"/>
      <c r="QV33" s="5"/>
      <c r="QW33" s="5"/>
      <c r="QX33" s="5"/>
      <c r="QY33" s="5"/>
      <c r="QZ33" s="5"/>
      <c r="RA33" s="5"/>
      <c r="RB33" s="5"/>
      <c r="RC33" s="5"/>
      <c r="RD33" s="5"/>
      <c r="RE33" s="5"/>
      <c r="RF33" s="5"/>
      <c r="RG33" s="5"/>
      <c r="RH33" s="5"/>
      <c r="RI33" s="5"/>
      <c r="RJ33" s="5"/>
      <c r="RK33" s="5"/>
      <c r="RL33" s="5"/>
      <c r="RM33" s="5"/>
      <c r="RN33" s="5"/>
      <c r="RO33" s="5"/>
      <c r="RP33" s="5"/>
      <c r="RQ33" s="5"/>
      <c r="RR33" s="5"/>
      <c r="RS33" s="5"/>
      <c r="RT33" s="5"/>
      <c r="RU33" s="5"/>
      <c r="RV33" s="5"/>
      <c r="RW33" s="5"/>
      <c r="RX33" s="5"/>
      <c r="RY33" s="5"/>
      <c r="RZ33" s="5"/>
      <c r="SA33" s="5"/>
      <c r="SB33" s="5"/>
      <c r="SC33" s="5"/>
      <c r="SD33" s="5"/>
      <c r="SE33" s="5"/>
      <c r="SF33" s="5"/>
      <c r="SG33" s="5"/>
      <c r="SH33" s="5"/>
      <c r="SI33" s="5"/>
      <c r="SJ33" s="5"/>
      <c r="SK33" s="5"/>
      <c r="SL33" s="5"/>
      <c r="SM33" s="5"/>
      <c r="SN33" s="5"/>
      <c r="SO33" s="5"/>
      <c r="SP33" s="5"/>
      <c r="SQ33" s="5"/>
      <c r="SR33" s="5"/>
      <c r="SS33" s="5"/>
      <c r="ST33" s="5"/>
      <c r="SU33" s="5"/>
      <c r="SV33" s="5"/>
      <c r="SW33" s="5"/>
      <c r="SX33" s="5"/>
      <c r="SY33" s="5"/>
      <c r="SZ33" s="5"/>
      <c r="TA33" s="5"/>
      <c r="TB33" s="5"/>
      <c r="TC33" s="5"/>
      <c r="TD33" s="5"/>
      <c r="TE33" s="5"/>
      <c r="TF33" s="5"/>
      <c r="TG33" s="5"/>
      <c r="TH33" s="5"/>
      <c r="TI33" s="5"/>
      <c r="TJ33" s="5"/>
      <c r="TK33" s="5"/>
      <c r="TL33" s="5"/>
      <c r="TM33" s="5"/>
      <c r="TN33" s="5"/>
      <c r="TO33" s="5"/>
      <c r="TP33" s="5"/>
      <c r="TQ33" s="5"/>
      <c r="TR33" s="5"/>
      <c r="TS33" s="5"/>
      <c r="TT33" s="5"/>
      <c r="TU33" s="5"/>
      <c r="TV33" s="5"/>
      <c r="TW33" s="5"/>
      <c r="TX33" s="5"/>
      <c r="TY33" s="5"/>
      <c r="TZ33" s="5"/>
      <c r="UA33" s="5"/>
      <c r="UB33" s="5"/>
      <c r="UC33" s="5"/>
      <c r="UD33" s="5"/>
      <c r="UE33" s="5"/>
      <c r="UF33" s="5"/>
      <c r="UG33" s="5"/>
      <c r="UH33" s="5"/>
      <c r="UI33" s="5"/>
      <c r="UJ33" s="5"/>
      <c r="UK33" s="5"/>
      <c r="UL33" s="5"/>
      <c r="UM33" s="5"/>
      <c r="UN33" s="5"/>
      <c r="UO33" s="5"/>
      <c r="UP33" s="5"/>
      <c r="UQ33" s="5"/>
      <c r="UR33" s="5"/>
      <c r="US33" s="5"/>
      <c r="UT33" s="5"/>
      <c r="UU33" s="5"/>
      <c r="UV33" s="5"/>
      <c r="UW33" s="5"/>
      <c r="UX33" s="5"/>
      <c r="UY33" s="5"/>
      <c r="UZ33" s="5"/>
      <c r="VA33" s="5"/>
      <c r="VB33" s="5"/>
      <c r="VC33" s="5"/>
      <c r="VD33" s="5"/>
      <c r="VE33" s="5"/>
      <c r="VF33" s="5"/>
      <c r="VG33" s="5"/>
      <c r="VH33" s="5"/>
      <c r="VI33" s="5"/>
      <c r="VJ33" s="5"/>
      <c r="VK33" s="5"/>
      <c r="VL33" s="5"/>
      <c r="VM33" s="5"/>
      <c r="VN33" s="5"/>
      <c r="VO33" s="5"/>
      <c r="VP33" s="5"/>
      <c r="VQ33" s="5"/>
      <c r="VR33" s="5"/>
      <c r="VS33" s="5"/>
      <c r="VT33" s="5"/>
      <c r="VU33" s="5"/>
      <c r="VV33" s="5"/>
      <c r="VW33" s="5"/>
      <c r="VX33" s="5"/>
      <c r="VY33" s="5"/>
      <c r="VZ33" s="5"/>
      <c r="WA33" s="5"/>
      <c r="WB33" s="5"/>
      <c r="WC33" s="5"/>
      <c r="WD33" s="5"/>
      <c r="WE33" s="5"/>
      <c r="WF33" s="5"/>
      <c r="WG33" s="5"/>
      <c r="WH33" s="5"/>
      <c r="WI33" s="5"/>
      <c r="WJ33" s="5"/>
      <c r="WK33" s="5"/>
      <c r="WL33" s="5"/>
      <c r="WM33" s="5"/>
      <c r="WN33" s="5"/>
      <c r="WO33" s="5"/>
      <c r="WP33" s="5"/>
      <c r="WQ33" s="5"/>
      <c r="WR33" s="5"/>
      <c r="WS33" s="5"/>
      <c r="WT33" s="5"/>
      <c r="WU33" s="5"/>
      <c r="WV33" s="5"/>
      <c r="WW33" s="5"/>
      <c r="WX33" s="5"/>
      <c r="WY33" s="5"/>
      <c r="WZ33" s="5"/>
      <c r="XA33" s="5"/>
      <c r="XB33" s="5"/>
      <c r="XC33" s="5"/>
      <c r="XD33" s="5"/>
      <c r="XE33" s="5"/>
      <c r="XF33" s="5"/>
      <c r="XG33" s="5"/>
      <c r="XH33" s="5"/>
      <c r="XI33" s="5"/>
      <c r="XJ33" s="5"/>
      <c r="XK33" s="5"/>
      <c r="XL33" s="5"/>
      <c r="XM33" s="5"/>
      <c r="XN33" s="5"/>
      <c r="XO33" s="5"/>
      <c r="XP33" s="5"/>
      <c r="XQ33" s="5"/>
      <c r="XR33" s="5"/>
      <c r="XS33" s="5"/>
      <c r="XT33" s="5"/>
      <c r="XU33" s="5"/>
      <c r="XV33" s="5"/>
      <c r="XW33" s="5"/>
      <c r="XX33" s="5"/>
      <c r="XY33" s="5"/>
      <c r="XZ33" s="5"/>
      <c r="YA33" s="5"/>
      <c r="YB33" s="5"/>
      <c r="YC33" s="5"/>
      <c r="YD33" s="5"/>
      <c r="YE33" s="5"/>
      <c r="YF33" s="5"/>
      <c r="YG33" s="5"/>
      <c r="YH33" s="5"/>
      <c r="YI33" s="5"/>
      <c r="YJ33" s="5"/>
      <c r="YK33" s="5"/>
      <c r="YL33" s="5"/>
      <c r="YM33" s="5"/>
      <c r="YN33" s="5"/>
      <c r="YO33" s="5"/>
      <c r="YP33" s="5"/>
      <c r="YQ33" s="5"/>
      <c r="YR33" s="5"/>
      <c r="YS33" s="5"/>
      <c r="YT33" s="5"/>
      <c r="YU33" s="5"/>
      <c r="YV33" s="5"/>
      <c r="YW33" s="5"/>
      <c r="YX33" s="5"/>
      <c r="YY33" s="5"/>
      <c r="YZ33" s="5"/>
      <c r="ZA33" s="5"/>
      <c r="ZB33" s="5"/>
      <c r="ZC33" s="5"/>
      <c r="ZD33" s="5"/>
      <c r="ZE33" s="5"/>
      <c r="ZF33" s="5"/>
      <c r="ZG33" s="5"/>
      <c r="ZH33" s="5"/>
      <c r="ZI33" s="5"/>
      <c r="ZJ33" s="5"/>
      <c r="ZK33" s="5"/>
      <c r="ZL33" s="5"/>
      <c r="ZM33" s="5"/>
      <c r="ZN33" s="5"/>
      <c r="ZO33" s="5"/>
      <c r="ZP33" s="5"/>
      <c r="ZQ33" s="5"/>
      <c r="ZR33" s="5"/>
      <c r="ZS33" s="5"/>
      <c r="ZT33" s="5"/>
      <c r="ZU33" s="5"/>
      <c r="ZV33" s="5"/>
      <c r="ZW33" s="5"/>
      <c r="ZX33" s="5"/>
      <c r="ZY33" s="5"/>
      <c r="ZZ33" s="5"/>
      <c r="AAA33" s="5"/>
      <c r="AAB33" s="5"/>
      <c r="AAC33" s="5"/>
      <c r="AAD33" s="5"/>
      <c r="AAE33" s="5"/>
      <c r="AAF33" s="5"/>
      <c r="AAG33" s="5"/>
      <c r="AAH33" s="5"/>
      <c r="AAI33" s="5"/>
      <c r="AAJ33" s="5"/>
      <c r="AAK33" s="5"/>
      <c r="AAL33" s="5"/>
      <c r="AAM33" s="5"/>
      <c r="AAN33" s="5"/>
      <c r="AAO33" s="5"/>
      <c r="AAP33" s="5"/>
      <c r="AAQ33" s="5"/>
      <c r="AAR33" s="5"/>
      <c r="AAS33" s="5"/>
      <c r="AAT33" s="5"/>
      <c r="AAU33" s="5"/>
      <c r="AAV33" s="5"/>
      <c r="AAW33" s="5"/>
      <c r="AAX33" s="5"/>
      <c r="AAY33" s="5"/>
      <c r="AAZ33" s="5"/>
      <c r="ABA33" s="5"/>
      <c r="ABB33" s="5"/>
      <c r="ABC33" s="5"/>
      <c r="ABD33" s="5"/>
      <c r="ABE33" s="5"/>
      <c r="ABF33" s="5"/>
      <c r="ABG33" s="5"/>
      <c r="ABH33" s="5"/>
      <c r="ABI33" s="5"/>
      <c r="ABJ33" s="5"/>
      <c r="ABK33" s="5"/>
      <c r="ABL33" s="5"/>
      <c r="ABM33" s="5"/>
      <c r="ABN33" s="5"/>
      <c r="ABO33" s="5"/>
      <c r="ABP33" s="5"/>
      <c r="ABQ33" s="5"/>
      <c r="ABR33" s="5"/>
      <c r="ABS33" s="5"/>
      <c r="ABT33" s="5"/>
      <c r="ABU33" s="5"/>
      <c r="ABV33" s="5"/>
      <c r="ABW33" s="5"/>
      <c r="ABX33" s="5"/>
      <c r="ABY33" s="5"/>
      <c r="ABZ33" s="5"/>
      <c r="ACA33" s="5"/>
      <c r="ACB33" s="5"/>
      <c r="ACC33" s="5"/>
      <c r="ACD33" s="5"/>
      <c r="ACE33" s="5"/>
      <c r="ACF33" s="5"/>
      <c r="ACG33" s="5"/>
      <c r="ACH33" s="5"/>
      <c r="ACI33" s="5"/>
      <c r="ACJ33" s="5"/>
      <c r="ACK33" s="5"/>
      <c r="ACL33" s="5"/>
      <c r="ACM33" s="5"/>
      <c r="ACN33" s="5"/>
      <c r="ACO33" s="5"/>
      <c r="ACP33" s="5"/>
      <c r="ACQ33" s="5"/>
      <c r="ACR33" s="5"/>
      <c r="ACS33" s="5"/>
      <c r="ACT33" s="5"/>
      <c r="ACU33" s="5"/>
      <c r="ACV33" s="5"/>
      <c r="ACW33" s="5"/>
      <c r="ACX33" s="5"/>
      <c r="ACY33" s="5"/>
      <c r="ACZ33" s="5"/>
      <c r="ADA33" s="5"/>
      <c r="ADB33" s="5"/>
      <c r="ADC33" s="5"/>
      <c r="ADD33" s="5"/>
      <c r="ADE33" s="5"/>
      <c r="ADF33" s="5"/>
      <c r="ADG33" s="5"/>
      <c r="ADH33" s="5"/>
      <c r="ADI33" s="5"/>
      <c r="ADJ33" s="5"/>
      <c r="ADK33" s="5"/>
      <c r="ADL33" s="5"/>
      <c r="ADM33" s="5"/>
      <c r="ADN33" s="5"/>
      <c r="ADO33" s="5"/>
      <c r="ADP33" s="5"/>
      <c r="ADQ33" s="5"/>
      <c r="ADR33" s="5"/>
      <c r="ADS33" s="5"/>
      <c r="ADT33" s="5"/>
      <c r="ADU33" s="5"/>
      <c r="ADV33" s="5"/>
      <c r="ADW33" s="5"/>
      <c r="ADX33" s="5"/>
      <c r="ADY33" s="5"/>
      <c r="ADZ33" s="5"/>
      <c r="AEA33" s="5"/>
      <c r="AEB33" s="5"/>
      <c r="AEC33" s="5"/>
      <c r="AED33" s="5"/>
      <c r="AEE33" s="5"/>
      <c r="AEF33" s="5"/>
      <c r="AEG33" s="5"/>
      <c r="AEH33" s="5"/>
      <c r="AEI33" s="5"/>
      <c r="AEJ33" s="5"/>
      <c r="AEK33" s="5"/>
      <c r="AEL33" s="5"/>
      <c r="AEM33" s="5"/>
      <c r="AEN33" s="5"/>
      <c r="AEO33" s="5"/>
      <c r="AEP33" s="5"/>
      <c r="AEQ33" s="5"/>
      <c r="AER33" s="5"/>
      <c r="AES33" s="5"/>
      <c r="AET33" s="5"/>
      <c r="AEU33" s="5"/>
      <c r="AEV33" s="5"/>
      <c r="AEW33" s="5"/>
      <c r="AEX33" s="5"/>
      <c r="AEY33" s="5"/>
      <c r="AEZ33" s="5"/>
      <c r="AFA33" s="5"/>
      <c r="AFB33" s="5"/>
      <c r="AFC33" s="5"/>
      <c r="AFD33" s="5"/>
      <c r="AFE33" s="5"/>
      <c r="AFF33" s="5"/>
      <c r="AFG33" s="5"/>
      <c r="AFH33" s="5"/>
      <c r="AFI33" s="5"/>
      <c r="AFJ33" s="5"/>
      <c r="AFK33" s="5"/>
      <c r="AFL33" s="5"/>
      <c r="AFM33" s="5"/>
      <c r="AFN33" s="5"/>
      <c r="AFO33" s="5"/>
      <c r="AFP33" s="5"/>
      <c r="AFQ33" s="5"/>
      <c r="AFR33" s="5"/>
      <c r="AFS33" s="5"/>
      <c r="AFT33" s="5"/>
      <c r="AFU33" s="5"/>
      <c r="AFV33" s="5"/>
      <c r="AFW33" s="5"/>
      <c r="AFX33" s="5"/>
      <c r="AFY33" s="5"/>
      <c r="AFZ33" s="5"/>
      <c r="AGA33" s="5"/>
      <c r="AGB33" s="5"/>
      <c r="AGC33" s="5"/>
      <c r="AGD33" s="5"/>
      <c r="AGE33" s="5"/>
      <c r="AGF33" s="5"/>
      <c r="AGG33" s="5"/>
      <c r="AGH33" s="5"/>
      <c r="AGI33" s="5"/>
      <c r="AGJ33" s="5"/>
      <c r="AGK33" s="5"/>
      <c r="AGL33" s="5"/>
      <c r="AGM33" s="5"/>
      <c r="AGN33" s="5"/>
      <c r="AGO33" s="5"/>
      <c r="AGP33" s="5"/>
      <c r="AGQ33" s="5"/>
      <c r="AGR33" s="5"/>
      <c r="AGS33" s="5"/>
      <c r="AGT33" s="5"/>
      <c r="AGU33" s="5"/>
      <c r="AGV33" s="5"/>
      <c r="AGW33" s="5"/>
      <c r="AGX33" s="5"/>
      <c r="AGY33" s="5"/>
      <c r="AGZ33" s="5"/>
      <c r="AHA33" s="5"/>
      <c r="AHB33" s="5"/>
      <c r="AHC33" s="5"/>
      <c r="AHD33" s="5"/>
      <c r="AHE33" s="5"/>
      <c r="AHF33" s="5"/>
      <c r="AHG33" s="5"/>
      <c r="AHH33" s="5"/>
      <c r="AHI33" s="5"/>
      <c r="AHJ33" s="5"/>
      <c r="AHK33" s="5"/>
      <c r="AHL33" s="5"/>
      <c r="AHM33" s="5"/>
      <c r="AHN33" s="5"/>
      <c r="AHO33" s="5"/>
      <c r="AHP33" s="5"/>
      <c r="AHQ33" s="5"/>
      <c r="AHR33" s="5"/>
      <c r="AHS33" s="5"/>
      <c r="AHT33" s="5"/>
      <c r="AHU33" s="5"/>
      <c r="AHV33" s="5"/>
      <c r="AHW33" s="5"/>
      <c r="AHX33" s="5"/>
      <c r="AHY33" s="5"/>
      <c r="AHZ33" s="5"/>
      <c r="AIA33" s="5"/>
      <c r="AIB33" s="5"/>
      <c r="AIC33" s="5"/>
      <c r="AID33" s="5"/>
      <c r="AIE33" s="5"/>
      <c r="AIF33" s="5"/>
      <c r="AIG33" s="5"/>
      <c r="AIH33" s="5"/>
      <c r="AII33" s="5"/>
      <c r="AIJ33" s="5"/>
      <c r="AIK33" s="5"/>
      <c r="AIL33" s="5"/>
      <c r="AIM33" s="5"/>
      <c r="AIN33" s="5"/>
      <c r="AIO33" s="5"/>
      <c r="AIP33" s="5"/>
      <c r="AIQ33" s="5"/>
      <c r="AIR33" s="5"/>
      <c r="AIS33" s="5"/>
      <c r="AIT33" s="5"/>
      <c r="AIU33" s="5"/>
      <c r="AIV33" s="5"/>
      <c r="AIW33" s="5"/>
      <c r="AIX33" s="5"/>
      <c r="AIY33" s="5"/>
      <c r="AIZ33" s="5"/>
      <c r="AJA33" s="5"/>
      <c r="AJB33" s="5"/>
      <c r="AJC33" s="5"/>
      <c r="AJD33" s="5"/>
      <c r="AJE33" s="5"/>
      <c r="AJF33" s="5"/>
      <c r="AJG33" s="5"/>
      <c r="AJH33" s="5"/>
      <c r="AJI33" s="5"/>
      <c r="AJJ33" s="5"/>
      <c r="AJK33" s="5"/>
      <c r="AJL33" s="5"/>
      <c r="AJM33" s="5"/>
      <c r="AJN33" s="5"/>
      <c r="AJO33" s="5"/>
      <c r="AJP33" s="5"/>
      <c r="AJQ33" s="5"/>
      <c r="AJR33" s="5"/>
      <c r="AJS33" s="5"/>
      <c r="AJT33" s="5"/>
      <c r="AJU33" s="5"/>
      <c r="AJV33" s="5"/>
      <c r="AJW33" s="5"/>
      <c r="AJX33" s="5"/>
      <c r="AJY33" s="5"/>
      <c r="AJZ33" s="5"/>
      <c r="AKA33" s="5"/>
      <c r="AKB33" s="5"/>
      <c r="AKC33" s="5"/>
      <c r="AKD33" s="5"/>
      <c r="AKE33" s="5"/>
      <c r="AKF33" s="5"/>
      <c r="AKG33" s="5"/>
      <c r="AKH33" s="5"/>
      <c r="AKI33" s="5"/>
      <c r="AKJ33" s="5"/>
      <c r="AKK33" s="5"/>
      <c r="AKL33" s="5"/>
      <c r="AKM33" s="5"/>
      <c r="AKN33" s="5"/>
      <c r="AKO33" s="5"/>
      <c r="AKP33" s="5"/>
      <c r="AKQ33" s="5"/>
      <c r="AKR33" s="5"/>
      <c r="AKS33" s="5"/>
      <c r="AKT33" s="5"/>
      <c r="AKU33" s="5"/>
      <c r="AKV33" s="5"/>
      <c r="AKW33" s="5"/>
      <c r="AKX33" s="5"/>
      <c r="AKY33" s="5"/>
      <c r="AKZ33" s="5"/>
      <c r="ALA33" s="5"/>
      <c r="ALB33" s="5"/>
      <c r="ALC33" s="5"/>
      <c r="ALD33" s="5"/>
      <c r="ALE33" s="5"/>
      <c r="ALF33" s="5"/>
      <c r="ALG33" s="5"/>
      <c r="ALH33" s="5"/>
      <c r="ALI33" s="5"/>
      <c r="ALJ33" s="5"/>
      <c r="ALK33" s="5"/>
      <c r="ALL33" s="5"/>
      <c r="ALM33" s="5"/>
      <c r="ALN33" s="5"/>
      <c r="ALO33" s="5"/>
      <c r="ALP33" s="5"/>
      <c r="ALQ33" s="5"/>
      <c r="ALR33" s="5"/>
      <c r="ALS33" s="5"/>
      <c r="ALT33" s="5"/>
      <c r="ALU33" s="5"/>
      <c r="ALV33" s="5"/>
      <c r="ALW33" s="5"/>
      <c r="ALX33" s="5"/>
      <c r="ALY33" s="5"/>
      <c r="ALZ33" s="5"/>
      <c r="AMA33" s="5"/>
      <c r="AMB33" s="5"/>
      <c r="AMC33" s="5"/>
      <c r="AMD33" s="5"/>
      <c r="AME33" s="5"/>
      <c r="AMF33" s="5"/>
      <c r="AMG33" s="5"/>
      <c r="AMH33" s="5"/>
      <c r="AMI33" s="5"/>
      <c r="AMJ33" s="5"/>
      <c r="AMK33" s="5"/>
      <c r="AML33" s="5"/>
      <c r="AMM33" s="5"/>
    </row>
    <row r="34" spans="1:1027" s="300" customFormat="1" ht="12.75" x14ac:dyDescent="0.2">
      <c r="A34" s="5"/>
      <c r="B34" s="5"/>
      <c r="C34" s="5"/>
      <c r="D34" s="5"/>
      <c r="E34" s="5"/>
      <c r="F34" s="5"/>
      <c r="G34" s="5"/>
      <c r="H34" s="5"/>
      <c r="I34" s="5"/>
      <c r="J34" s="5"/>
      <c r="K34" s="5"/>
      <c r="L34" s="5"/>
      <c r="M34" s="296"/>
      <c r="N34" s="296"/>
      <c r="O34" s="296"/>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c r="HY34" s="5"/>
      <c r="HZ34" s="5"/>
      <c r="IA34" s="5"/>
      <c r="IB34" s="5"/>
      <c r="IC34" s="5"/>
      <c r="ID34" s="5"/>
      <c r="IE34" s="5"/>
      <c r="IF34" s="5"/>
      <c r="IG34" s="5"/>
      <c r="IH34" s="5"/>
      <c r="II34" s="5"/>
      <c r="IJ34" s="5"/>
      <c r="IK34" s="5"/>
      <c r="IL34" s="5"/>
      <c r="IM34" s="5"/>
      <c r="IN34" s="5"/>
      <c r="IO34" s="5"/>
      <c r="IP34" s="5"/>
      <c r="IQ34" s="5"/>
      <c r="IR34" s="5"/>
      <c r="IS34" s="5"/>
      <c r="IT34" s="5"/>
      <c r="IU34" s="5"/>
      <c r="IV34" s="5"/>
      <c r="IW34" s="5"/>
      <c r="IX34" s="5"/>
      <c r="IY34" s="5"/>
      <c r="IZ34" s="5"/>
      <c r="JA34" s="5"/>
      <c r="JB34" s="5"/>
      <c r="JC34" s="5"/>
      <c r="JD34" s="5"/>
      <c r="JE34" s="5"/>
      <c r="JF34" s="5"/>
      <c r="JG34" s="5"/>
      <c r="JH34" s="5"/>
      <c r="JI34" s="5"/>
      <c r="JJ34" s="5"/>
      <c r="JK34" s="5"/>
      <c r="JL34" s="5"/>
      <c r="JM34" s="5"/>
      <c r="JN34" s="5"/>
      <c r="JO34" s="5"/>
      <c r="JP34" s="5"/>
      <c r="JQ34" s="5"/>
      <c r="JR34" s="5"/>
      <c r="JS34" s="5"/>
      <c r="JT34" s="5"/>
      <c r="JU34" s="5"/>
      <c r="JV34" s="5"/>
      <c r="JW34" s="5"/>
      <c r="JX34" s="5"/>
      <c r="JY34" s="5"/>
      <c r="JZ34" s="5"/>
      <c r="KA34" s="5"/>
      <c r="KB34" s="5"/>
      <c r="KC34" s="5"/>
      <c r="KD34" s="5"/>
      <c r="KE34" s="5"/>
      <c r="KF34" s="5"/>
      <c r="KG34" s="5"/>
      <c r="KH34" s="5"/>
      <c r="KI34" s="5"/>
      <c r="KJ34" s="5"/>
      <c r="KK34" s="5"/>
      <c r="KL34" s="5"/>
      <c r="KM34" s="5"/>
      <c r="KN34" s="5"/>
      <c r="KO34" s="5"/>
      <c r="KP34" s="5"/>
      <c r="KQ34" s="5"/>
      <c r="KR34" s="5"/>
      <c r="KS34" s="5"/>
      <c r="KT34" s="5"/>
      <c r="KU34" s="5"/>
      <c r="KV34" s="5"/>
      <c r="KW34" s="5"/>
      <c r="KX34" s="5"/>
      <c r="KY34" s="5"/>
      <c r="KZ34" s="5"/>
      <c r="LA34" s="5"/>
      <c r="LB34" s="5"/>
      <c r="LC34" s="5"/>
      <c r="LD34" s="5"/>
      <c r="LE34" s="5"/>
      <c r="LF34" s="5"/>
      <c r="LG34" s="5"/>
      <c r="LH34" s="5"/>
      <c r="LI34" s="5"/>
      <c r="LJ34" s="5"/>
      <c r="LK34" s="5"/>
      <c r="LL34" s="5"/>
      <c r="LM34" s="5"/>
      <c r="LN34" s="5"/>
      <c r="LO34" s="5"/>
      <c r="LP34" s="5"/>
      <c r="LQ34" s="5"/>
      <c r="LR34" s="5"/>
      <c r="LS34" s="5"/>
      <c r="LT34" s="5"/>
      <c r="LU34" s="5"/>
      <c r="LV34" s="5"/>
      <c r="LW34" s="5"/>
      <c r="LX34" s="5"/>
      <c r="LY34" s="5"/>
      <c r="LZ34" s="5"/>
      <c r="MA34" s="5"/>
      <c r="MB34" s="5"/>
      <c r="MC34" s="5"/>
      <c r="MD34" s="5"/>
      <c r="ME34" s="5"/>
      <c r="MF34" s="5"/>
      <c r="MG34" s="5"/>
      <c r="MH34" s="5"/>
      <c r="MI34" s="5"/>
      <c r="MJ34" s="5"/>
      <c r="MK34" s="5"/>
      <c r="ML34" s="5"/>
      <c r="MM34" s="5"/>
      <c r="MN34" s="5"/>
      <c r="MO34" s="5"/>
      <c r="MP34" s="5"/>
      <c r="MQ34" s="5"/>
      <c r="MR34" s="5"/>
      <c r="MS34" s="5"/>
      <c r="MT34" s="5"/>
      <c r="MU34" s="5"/>
      <c r="MV34" s="5"/>
      <c r="MW34" s="5"/>
      <c r="MX34" s="5"/>
      <c r="MY34" s="5"/>
      <c r="MZ34" s="5"/>
      <c r="NA34" s="5"/>
      <c r="NB34" s="5"/>
      <c r="NC34" s="5"/>
      <c r="ND34" s="5"/>
      <c r="NE34" s="5"/>
      <c r="NF34" s="5"/>
      <c r="NG34" s="5"/>
      <c r="NH34" s="5"/>
      <c r="NI34" s="5"/>
      <c r="NJ34" s="5"/>
      <c r="NK34" s="5"/>
      <c r="NL34" s="5"/>
      <c r="NM34" s="5"/>
      <c r="NN34" s="5"/>
      <c r="NO34" s="5"/>
      <c r="NP34" s="5"/>
      <c r="NQ34" s="5"/>
      <c r="NR34" s="5"/>
      <c r="NS34" s="5"/>
      <c r="NT34" s="5"/>
      <c r="NU34" s="5"/>
      <c r="NV34" s="5"/>
      <c r="NW34" s="5"/>
      <c r="NX34" s="5"/>
      <c r="NY34" s="5"/>
      <c r="NZ34" s="5"/>
      <c r="OA34" s="5"/>
      <c r="OB34" s="5"/>
      <c r="OC34" s="5"/>
      <c r="OD34" s="5"/>
      <c r="OE34" s="5"/>
      <c r="OF34" s="5"/>
      <c r="OG34" s="5"/>
      <c r="OH34" s="5"/>
      <c r="OI34" s="5"/>
      <c r="OJ34" s="5"/>
      <c r="OK34" s="5"/>
      <c r="OL34" s="5"/>
      <c r="OM34" s="5"/>
      <c r="ON34" s="5"/>
      <c r="OO34" s="5"/>
      <c r="OP34" s="5"/>
      <c r="OQ34" s="5"/>
      <c r="OR34" s="5"/>
      <c r="OS34" s="5"/>
      <c r="OT34" s="5"/>
      <c r="OU34" s="5"/>
      <c r="OV34" s="5"/>
      <c r="OW34" s="5"/>
      <c r="OX34" s="5"/>
      <c r="OY34" s="5"/>
      <c r="OZ34" s="5"/>
      <c r="PA34" s="5"/>
      <c r="PB34" s="5"/>
      <c r="PC34" s="5"/>
      <c r="PD34" s="5"/>
      <c r="PE34" s="5"/>
      <c r="PF34" s="5"/>
      <c r="PG34" s="5"/>
      <c r="PH34" s="5"/>
      <c r="PI34" s="5"/>
      <c r="PJ34" s="5"/>
      <c r="PK34" s="5"/>
      <c r="PL34" s="5"/>
      <c r="PM34" s="5"/>
      <c r="PN34" s="5"/>
      <c r="PO34" s="5"/>
      <c r="PP34" s="5"/>
      <c r="PQ34" s="5"/>
      <c r="PR34" s="5"/>
      <c r="PS34" s="5"/>
      <c r="PT34" s="5"/>
      <c r="PU34" s="5"/>
      <c r="PV34" s="5"/>
      <c r="PW34" s="5"/>
      <c r="PX34" s="5"/>
      <c r="PY34" s="5"/>
      <c r="PZ34" s="5"/>
      <c r="QA34" s="5"/>
      <c r="QB34" s="5"/>
      <c r="QC34" s="5"/>
      <c r="QD34" s="5"/>
      <c r="QE34" s="5"/>
      <c r="QF34" s="5"/>
      <c r="QG34" s="5"/>
      <c r="QH34" s="5"/>
      <c r="QI34" s="5"/>
      <c r="QJ34" s="5"/>
      <c r="QK34" s="5"/>
      <c r="QL34" s="5"/>
      <c r="QM34" s="5"/>
      <c r="QN34" s="5"/>
      <c r="QO34" s="5"/>
      <c r="QP34" s="5"/>
      <c r="QQ34" s="5"/>
      <c r="QR34" s="5"/>
      <c r="QS34" s="5"/>
      <c r="QT34" s="5"/>
      <c r="QU34" s="5"/>
      <c r="QV34" s="5"/>
      <c r="QW34" s="5"/>
      <c r="QX34" s="5"/>
      <c r="QY34" s="5"/>
      <c r="QZ34" s="5"/>
      <c r="RA34" s="5"/>
      <c r="RB34" s="5"/>
      <c r="RC34" s="5"/>
      <c r="RD34" s="5"/>
      <c r="RE34" s="5"/>
      <c r="RF34" s="5"/>
      <c r="RG34" s="5"/>
      <c r="RH34" s="5"/>
      <c r="RI34" s="5"/>
      <c r="RJ34" s="5"/>
      <c r="RK34" s="5"/>
      <c r="RL34" s="5"/>
      <c r="RM34" s="5"/>
      <c r="RN34" s="5"/>
      <c r="RO34" s="5"/>
      <c r="RP34" s="5"/>
      <c r="RQ34" s="5"/>
      <c r="RR34" s="5"/>
      <c r="RS34" s="5"/>
      <c r="RT34" s="5"/>
      <c r="RU34" s="5"/>
      <c r="RV34" s="5"/>
      <c r="RW34" s="5"/>
      <c r="RX34" s="5"/>
      <c r="RY34" s="5"/>
      <c r="RZ34" s="5"/>
      <c r="SA34" s="5"/>
      <c r="SB34" s="5"/>
      <c r="SC34" s="5"/>
      <c r="SD34" s="5"/>
      <c r="SE34" s="5"/>
      <c r="SF34" s="5"/>
      <c r="SG34" s="5"/>
      <c r="SH34" s="5"/>
      <c r="SI34" s="5"/>
      <c r="SJ34" s="5"/>
      <c r="SK34" s="5"/>
      <c r="SL34" s="5"/>
      <c r="SM34" s="5"/>
      <c r="SN34" s="5"/>
      <c r="SO34" s="5"/>
      <c r="SP34" s="5"/>
      <c r="SQ34" s="5"/>
      <c r="SR34" s="5"/>
      <c r="SS34" s="5"/>
      <c r="ST34" s="5"/>
      <c r="SU34" s="5"/>
      <c r="SV34" s="5"/>
      <c r="SW34" s="5"/>
      <c r="SX34" s="5"/>
      <c r="SY34" s="5"/>
      <c r="SZ34" s="5"/>
      <c r="TA34" s="5"/>
      <c r="TB34" s="5"/>
      <c r="TC34" s="5"/>
      <c r="TD34" s="5"/>
      <c r="TE34" s="5"/>
      <c r="TF34" s="5"/>
      <c r="TG34" s="5"/>
      <c r="TH34" s="5"/>
      <c r="TI34" s="5"/>
      <c r="TJ34" s="5"/>
      <c r="TK34" s="5"/>
      <c r="TL34" s="5"/>
      <c r="TM34" s="5"/>
      <c r="TN34" s="5"/>
      <c r="TO34" s="5"/>
      <c r="TP34" s="5"/>
      <c r="TQ34" s="5"/>
      <c r="TR34" s="5"/>
      <c r="TS34" s="5"/>
      <c r="TT34" s="5"/>
      <c r="TU34" s="5"/>
      <c r="TV34" s="5"/>
      <c r="TW34" s="5"/>
      <c r="TX34" s="5"/>
      <c r="TY34" s="5"/>
      <c r="TZ34" s="5"/>
      <c r="UA34" s="5"/>
      <c r="UB34" s="5"/>
      <c r="UC34" s="5"/>
      <c r="UD34" s="5"/>
      <c r="UE34" s="5"/>
      <c r="UF34" s="5"/>
      <c r="UG34" s="5"/>
      <c r="UH34" s="5"/>
      <c r="UI34" s="5"/>
      <c r="UJ34" s="5"/>
      <c r="UK34" s="5"/>
      <c r="UL34" s="5"/>
      <c r="UM34" s="5"/>
      <c r="UN34" s="5"/>
      <c r="UO34" s="5"/>
      <c r="UP34" s="5"/>
      <c r="UQ34" s="5"/>
      <c r="UR34" s="5"/>
      <c r="US34" s="5"/>
      <c r="UT34" s="5"/>
      <c r="UU34" s="5"/>
      <c r="UV34" s="5"/>
      <c r="UW34" s="5"/>
      <c r="UX34" s="5"/>
      <c r="UY34" s="5"/>
      <c r="UZ34" s="5"/>
      <c r="VA34" s="5"/>
      <c r="VB34" s="5"/>
      <c r="VC34" s="5"/>
      <c r="VD34" s="5"/>
      <c r="VE34" s="5"/>
      <c r="VF34" s="5"/>
      <c r="VG34" s="5"/>
      <c r="VH34" s="5"/>
      <c r="VI34" s="5"/>
      <c r="VJ34" s="5"/>
      <c r="VK34" s="5"/>
      <c r="VL34" s="5"/>
      <c r="VM34" s="5"/>
      <c r="VN34" s="5"/>
      <c r="VO34" s="5"/>
      <c r="VP34" s="5"/>
      <c r="VQ34" s="5"/>
      <c r="VR34" s="5"/>
      <c r="VS34" s="5"/>
      <c r="VT34" s="5"/>
      <c r="VU34" s="5"/>
      <c r="VV34" s="5"/>
      <c r="VW34" s="5"/>
      <c r="VX34" s="5"/>
      <c r="VY34" s="5"/>
      <c r="VZ34" s="5"/>
      <c r="WA34" s="5"/>
      <c r="WB34" s="5"/>
      <c r="WC34" s="5"/>
      <c r="WD34" s="5"/>
      <c r="WE34" s="5"/>
      <c r="WF34" s="5"/>
      <c r="WG34" s="5"/>
      <c r="WH34" s="5"/>
      <c r="WI34" s="5"/>
      <c r="WJ34" s="5"/>
      <c r="WK34" s="5"/>
      <c r="WL34" s="5"/>
      <c r="WM34" s="5"/>
      <c r="WN34" s="5"/>
      <c r="WO34" s="5"/>
      <c r="WP34" s="5"/>
      <c r="WQ34" s="5"/>
      <c r="WR34" s="5"/>
      <c r="WS34" s="5"/>
      <c r="WT34" s="5"/>
      <c r="WU34" s="5"/>
      <c r="WV34" s="5"/>
      <c r="WW34" s="5"/>
      <c r="WX34" s="5"/>
      <c r="WY34" s="5"/>
      <c r="WZ34" s="5"/>
      <c r="XA34" s="5"/>
      <c r="XB34" s="5"/>
      <c r="XC34" s="5"/>
      <c r="XD34" s="5"/>
      <c r="XE34" s="5"/>
      <c r="XF34" s="5"/>
      <c r="XG34" s="5"/>
      <c r="XH34" s="5"/>
      <c r="XI34" s="5"/>
      <c r="XJ34" s="5"/>
      <c r="XK34" s="5"/>
      <c r="XL34" s="5"/>
      <c r="XM34" s="5"/>
      <c r="XN34" s="5"/>
      <c r="XO34" s="5"/>
      <c r="XP34" s="5"/>
      <c r="XQ34" s="5"/>
      <c r="XR34" s="5"/>
      <c r="XS34" s="5"/>
      <c r="XT34" s="5"/>
      <c r="XU34" s="5"/>
      <c r="XV34" s="5"/>
      <c r="XW34" s="5"/>
      <c r="XX34" s="5"/>
      <c r="XY34" s="5"/>
      <c r="XZ34" s="5"/>
      <c r="YA34" s="5"/>
      <c r="YB34" s="5"/>
      <c r="YC34" s="5"/>
      <c r="YD34" s="5"/>
      <c r="YE34" s="5"/>
      <c r="YF34" s="5"/>
      <c r="YG34" s="5"/>
      <c r="YH34" s="5"/>
      <c r="YI34" s="5"/>
      <c r="YJ34" s="5"/>
      <c r="YK34" s="5"/>
      <c r="YL34" s="5"/>
      <c r="YM34" s="5"/>
      <c r="YN34" s="5"/>
      <c r="YO34" s="5"/>
      <c r="YP34" s="5"/>
      <c r="YQ34" s="5"/>
      <c r="YR34" s="5"/>
      <c r="YS34" s="5"/>
      <c r="YT34" s="5"/>
      <c r="YU34" s="5"/>
      <c r="YV34" s="5"/>
      <c r="YW34" s="5"/>
      <c r="YX34" s="5"/>
      <c r="YY34" s="5"/>
      <c r="YZ34" s="5"/>
      <c r="ZA34" s="5"/>
      <c r="ZB34" s="5"/>
      <c r="ZC34" s="5"/>
      <c r="ZD34" s="5"/>
      <c r="ZE34" s="5"/>
      <c r="ZF34" s="5"/>
      <c r="ZG34" s="5"/>
      <c r="ZH34" s="5"/>
      <c r="ZI34" s="5"/>
      <c r="ZJ34" s="5"/>
      <c r="ZK34" s="5"/>
      <c r="ZL34" s="5"/>
      <c r="ZM34" s="5"/>
      <c r="ZN34" s="5"/>
      <c r="ZO34" s="5"/>
      <c r="ZP34" s="5"/>
      <c r="ZQ34" s="5"/>
      <c r="ZR34" s="5"/>
      <c r="ZS34" s="5"/>
      <c r="ZT34" s="5"/>
      <c r="ZU34" s="5"/>
      <c r="ZV34" s="5"/>
      <c r="ZW34" s="5"/>
      <c r="ZX34" s="5"/>
      <c r="ZY34" s="5"/>
      <c r="ZZ34" s="5"/>
      <c r="AAA34" s="5"/>
      <c r="AAB34" s="5"/>
      <c r="AAC34" s="5"/>
      <c r="AAD34" s="5"/>
      <c r="AAE34" s="5"/>
      <c r="AAF34" s="5"/>
      <c r="AAG34" s="5"/>
      <c r="AAH34" s="5"/>
      <c r="AAI34" s="5"/>
      <c r="AAJ34" s="5"/>
      <c r="AAK34" s="5"/>
      <c r="AAL34" s="5"/>
      <c r="AAM34" s="5"/>
      <c r="AAN34" s="5"/>
      <c r="AAO34" s="5"/>
      <c r="AAP34" s="5"/>
      <c r="AAQ34" s="5"/>
      <c r="AAR34" s="5"/>
      <c r="AAS34" s="5"/>
      <c r="AAT34" s="5"/>
      <c r="AAU34" s="5"/>
      <c r="AAV34" s="5"/>
      <c r="AAW34" s="5"/>
      <c r="AAX34" s="5"/>
      <c r="AAY34" s="5"/>
      <c r="AAZ34" s="5"/>
      <c r="ABA34" s="5"/>
      <c r="ABB34" s="5"/>
      <c r="ABC34" s="5"/>
      <c r="ABD34" s="5"/>
      <c r="ABE34" s="5"/>
      <c r="ABF34" s="5"/>
      <c r="ABG34" s="5"/>
      <c r="ABH34" s="5"/>
      <c r="ABI34" s="5"/>
      <c r="ABJ34" s="5"/>
      <c r="ABK34" s="5"/>
      <c r="ABL34" s="5"/>
      <c r="ABM34" s="5"/>
      <c r="ABN34" s="5"/>
      <c r="ABO34" s="5"/>
      <c r="ABP34" s="5"/>
      <c r="ABQ34" s="5"/>
      <c r="ABR34" s="5"/>
      <c r="ABS34" s="5"/>
      <c r="ABT34" s="5"/>
      <c r="ABU34" s="5"/>
      <c r="ABV34" s="5"/>
      <c r="ABW34" s="5"/>
      <c r="ABX34" s="5"/>
      <c r="ABY34" s="5"/>
      <c r="ABZ34" s="5"/>
      <c r="ACA34" s="5"/>
      <c r="ACB34" s="5"/>
      <c r="ACC34" s="5"/>
      <c r="ACD34" s="5"/>
      <c r="ACE34" s="5"/>
      <c r="ACF34" s="5"/>
      <c r="ACG34" s="5"/>
      <c r="ACH34" s="5"/>
      <c r="ACI34" s="5"/>
      <c r="ACJ34" s="5"/>
      <c r="ACK34" s="5"/>
      <c r="ACL34" s="5"/>
      <c r="ACM34" s="5"/>
      <c r="ACN34" s="5"/>
      <c r="ACO34" s="5"/>
      <c r="ACP34" s="5"/>
      <c r="ACQ34" s="5"/>
      <c r="ACR34" s="5"/>
      <c r="ACS34" s="5"/>
      <c r="ACT34" s="5"/>
      <c r="ACU34" s="5"/>
      <c r="ACV34" s="5"/>
      <c r="ACW34" s="5"/>
      <c r="ACX34" s="5"/>
      <c r="ACY34" s="5"/>
      <c r="ACZ34" s="5"/>
      <c r="ADA34" s="5"/>
      <c r="ADB34" s="5"/>
      <c r="ADC34" s="5"/>
      <c r="ADD34" s="5"/>
      <c r="ADE34" s="5"/>
      <c r="ADF34" s="5"/>
      <c r="ADG34" s="5"/>
      <c r="ADH34" s="5"/>
      <c r="ADI34" s="5"/>
      <c r="ADJ34" s="5"/>
      <c r="ADK34" s="5"/>
      <c r="ADL34" s="5"/>
      <c r="ADM34" s="5"/>
      <c r="ADN34" s="5"/>
      <c r="ADO34" s="5"/>
      <c r="ADP34" s="5"/>
      <c r="ADQ34" s="5"/>
      <c r="ADR34" s="5"/>
      <c r="ADS34" s="5"/>
      <c r="ADT34" s="5"/>
      <c r="ADU34" s="5"/>
      <c r="ADV34" s="5"/>
      <c r="ADW34" s="5"/>
      <c r="ADX34" s="5"/>
      <c r="ADY34" s="5"/>
      <c r="ADZ34" s="5"/>
      <c r="AEA34" s="5"/>
      <c r="AEB34" s="5"/>
      <c r="AEC34" s="5"/>
      <c r="AED34" s="5"/>
      <c r="AEE34" s="5"/>
      <c r="AEF34" s="5"/>
      <c r="AEG34" s="5"/>
      <c r="AEH34" s="5"/>
      <c r="AEI34" s="5"/>
      <c r="AEJ34" s="5"/>
      <c r="AEK34" s="5"/>
      <c r="AEL34" s="5"/>
      <c r="AEM34" s="5"/>
      <c r="AEN34" s="5"/>
      <c r="AEO34" s="5"/>
      <c r="AEP34" s="5"/>
      <c r="AEQ34" s="5"/>
      <c r="AER34" s="5"/>
      <c r="AES34" s="5"/>
      <c r="AET34" s="5"/>
      <c r="AEU34" s="5"/>
      <c r="AEV34" s="5"/>
      <c r="AEW34" s="5"/>
      <c r="AEX34" s="5"/>
      <c r="AEY34" s="5"/>
      <c r="AEZ34" s="5"/>
      <c r="AFA34" s="5"/>
      <c r="AFB34" s="5"/>
      <c r="AFC34" s="5"/>
      <c r="AFD34" s="5"/>
      <c r="AFE34" s="5"/>
      <c r="AFF34" s="5"/>
      <c r="AFG34" s="5"/>
      <c r="AFH34" s="5"/>
      <c r="AFI34" s="5"/>
      <c r="AFJ34" s="5"/>
      <c r="AFK34" s="5"/>
      <c r="AFL34" s="5"/>
      <c r="AFM34" s="5"/>
      <c r="AFN34" s="5"/>
      <c r="AFO34" s="5"/>
      <c r="AFP34" s="5"/>
      <c r="AFQ34" s="5"/>
      <c r="AFR34" s="5"/>
      <c r="AFS34" s="5"/>
      <c r="AFT34" s="5"/>
      <c r="AFU34" s="5"/>
      <c r="AFV34" s="5"/>
      <c r="AFW34" s="5"/>
      <c r="AFX34" s="5"/>
      <c r="AFY34" s="5"/>
      <c r="AFZ34" s="5"/>
      <c r="AGA34" s="5"/>
      <c r="AGB34" s="5"/>
      <c r="AGC34" s="5"/>
      <c r="AGD34" s="5"/>
      <c r="AGE34" s="5"/>
      <c r="AGF34" s="5"/>
      <c r="AGG34" s="5"/>
      <c r="AGH34" s="5"/>
      <c r="AGI34" s="5"/>
      <c r="AGJ34" s="5"/>
      <c r="AGK34" s="5"/>
      <c r="AGL34" s="5"/>
      <c r="AGM34" s="5"/>
      <c r="AGN34" s="5"/>
      <c r="AGO34" s="5"/>
      <c r="AGP34" s="5"/>
      <c r="AGQ34" s="5"/>
      <c r="AGR34" s="5"/>
      <c r="AGS34" s="5"/>
      <c r="AGT34" s="5"/>
      <c r="AGU34" s="5"/>
      <c r="AGV34" s="5"/>
      <c r="AGW34" s="5"/>
      <c r="AGX34" s="5"/>
      <c r="AGY34" s="5"/>
      <c r="AGZ34" s="5"/>
      <c r="AHA34" s="5"/>
      <c r="AHB34" s="5"/>
      <c r="AHC34" s="5"/>
      <c r="AHD34" s="5"/>
      <c r="AHE34" s="5"/>
      <c r="AHF34" s="5"/>
      <c r="AHG34" s="5"/>
      <c r="AHH34" s="5"/>
      <c r="AHI34" s="5"/>
      <c r="AHJ34" s="5"/>
      <c r="AHK34" s="5"/>
      <c r="AHL34" s="5"/>
      <c r="AHM34" s="5"/>
      <c r="AHN34" s="5"/>
      <c r="AHO34" s="5"/>
      <c r="AHP34" s="5"/>
      <c r="AHQ34" s="5"/>
      <c r="AHR34" s="5"/>
      <c r="AHS34" s="5"/>
      <c r="AHT34" s="5"/>
      <c r="AHU34" s="5"/>
      <c r="AHV34" s="5"/>
      <c r="AHW34" s="5"/>
      <c r="AHX34" s="5"/>
      <c r="AHY34" s="5"/>
      <c r="AHZ34" s="5"/>
      <c r="AIA34" s="5"/>
      <c r="AIB34" s="5"/>
      <c r="AIC34" s="5"/>
      <c r="AID34" s="5"/>
      <c r="AIE34" s="5"/>
      <c r="AIF34" s="5"/>
      <c r="AIG34" s="5"/>
      <c r="AIH34" s="5"/>
      <c r="AII34" s="5"/>
      <c r="AIJ34" s="5"/>
      <c r="AIK34" s="5"/>
      <c r="AIL34" s="5"/>
      <c r="AIM34" s="5"/>
      <c r="AIN34" s="5"/>
      <c r="AIO34" s="5"/>
      <c r="AIP34" s="5"/>
      <c r="AIQ34" s="5"/>
      <c r="AIR34" s="5"/>
      <c r="AIS34" s="5"/>
      <c r="AIT34" s="5"/>
      <c r="AIU34" s="5"/>
      <c r="AIV34" s="5"/>
      <c r="AIW34" s="5"/>
      <c r="AIX34" s="5"/>
      <c r="AIY34" s="5"/>
      <c r="AIZ34" s="5"/>
      <c r="AJA34" s="5"/>
      <c r="AJB34" s="5"/>
      <c r="AJC34" s="5"/>
      <c r="AJD34" s="5"/>
      <c r="AJE34" s="5"/>
      <c r="AJF34" s="5"/>
      <c r="AJG34" s="5"/>
      <c r="AJH34" s="5"/>
      <c r="AJI34" s="5"/>
      <c r="AJJ34" s="5"/>
      <c r="AJK34" s="5"/>
      <c r="AJL34" s="5"/>
      <c r="AJM34" s="5"/>
      <c r="AJN34" s="5"/>
      <c r="AJO34" s="5"/>
      <c r="AJP34" s="5"/>
      <c r="AJQ34" s="5"/>
      <c r="AJR34" s="5"/>
      <c r="AJS34" s="5"/>
      <c r="AJT34" s="5"/>
      <c r="AJU34" s="5"/>
      <c r="AJV34" s="5"/>
      <c r="AJW34" s="5"/>
      <c r="AJX34" s="5"/>
      <c r="AJY34" s="5"/>
      <c r="AJZ34" s="5"/>
      <c r="AKA34" s="5"/>
      <c r="AKB34" s="5"/>
      <c r="AKC34" s="5"/>
      <c r="AKD34" s="5"/>
      <c r="AKE34" s="5"/>
      <c r="AKF34" s="5"/>
      <c r="AKG34" s="5"/>
      <c r="AKH34" s="5"/>
      <c r="AKI34" s="5"/>
      <c r="AKJ34" s="5"/>
      <c r="AKK34" s="5"/>
      <c r="AKL34" s="5"/>
      <c r="AKM34" s="5"/>
      <c r="AKN34" s="5"/>
      <c r="AKO34" s="5"/>
      <c r="AKP34" s="5"/>
      <c r="AKQ34" s="5"/>
      <c r="AKR34" s="5"/>
      <c r="AKS34" s="5"/>
      <c r="AKT34" s="5"/>
      <c r="AKU34" s="5"/>
      <c r="AKV34" s="5"/>
      <c r="AKW34" s="5"/>
      <c r="AKX34" s="5"/>
      <c r="AKY34" s="5"/>
      <c r="AKZ34" s="5"/>
      <c r="ALA34" s="5"/>
      <c r="ALB34" s="5"/>
      <c r="ALC34" s="5"/>
      <c r="ALD34" s="5"/>
      <c r="ALE34" s="5"/>
      <c r="ALF34" s="5"/>
      <c r="ALG34" s="5"/>
      <c r="ALH34" s="5"/>
      <c r="ALI34" s="5"/>
      <c r="ALJ34" s="5"/>
      <c r="ALK34" s="5"/>
      <c r="ALL34" s="5"/>
      <c r="ALM34" s="5"/>
      <c r="ALN34" s="5"/>
      <c r="ALO34" s="5"/>
      <c r="ALP34" s="5"/>
      <c r="ALQ34" s="5"/>
      <c r="ALR34" s="5"/>
      <c r="ALS34" s="5"/>
      <c r="ALT34" s="5"/>
      <c r="ALU34" s="5"/>
      <c r="ALV34" s="5"/>
      <c r="ALW34" s="5"/>
      <c r="ALX34" s="5"/>
      <c r="ALY34" s="5"/>
      <c r="ALZ34" s="5"/>
      <c r="AMA34" s="5"/>
      <c r="AMB34" s="5"/>
      <c r="AMC34" s="5"/>
      <c r="AMD34" s="5"/>
      <c r="AME34" s="5"/>
      <c r="AMF34" s="5"/>
      <c r="AMG34" s="5"/>
      <c r="AMH34" s="5"/>
      <c r="AMI34" s="5"/>
      <c r="AMJ34" s="5"/>
      <c r="AMK34" s="5"/>
      <c r="AML34" s="5"/>
      <c r="AMM34" s="5"/>
    </row>
    <row r="35" spans="1:1027" s="300" customFormat="1" ht="12.75" x14ac:dyDescent="0.2">
      <c r="A35" s="5"/>
      <c r="B35" s="5"/>
      <c r="C35" s="5"/>
      <c r="D35" s="5"/>
      <c r="E35" s="5"/>
      <c r="F35" s="5"/>
      <c r="G35" s="5"/>
      <c r="H35" s="5"/>
      <c r="I35" s="5"/>
      <c r="J35" s="5"/>
      <c r="K35" s="5"/>
      <c r="L35" s="5"/>
      <c r="M35" s="296"/>
      <c r="N35" s="296"/>
      <c r="O35" s="296"/>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5"/>
      <c r="NI35" s="5"/>
      <c r="NJ35" s="5"/>
      <c r="NK35" s="5"/>
      <c r="NL35" s="5"/>
      <c r="NM35" s="5"/>
      <c r="NN35" s="5"/>
      <c r="NO35" s="5"/>
      <c r="NP35" s="5"/>
      <c r="NQ35" s="5"/>
      <c r="NR35" s="5"/>
      <c r="NS35" s="5"/>
      <c r="NT35" s="5"/>
      <c r="NU35" s="5"/>
      <c r="NV35" s="5"/>
      <c r="NW35" s="5"/>
      <c r="NX35" s="5"/>
      <c r="NY35" s="5"/>
      <c r="NZ35" s="5"/>
      <c r="OA35" s="5"/>
      <c r="OB35" s="5"/>
      <c r="OC35" s="5"/>
      <c r="OD35" s="5"/>
      <c r="OE35" s="5"/>
      <c r="OF35" s="5"/>
      <c r="OG35" s="5"/>
      <c r="OH35" s="5"/>
      <c r="OI35" s="5"/>
      <c r="OJ35" s="5"/>
      <c r="OK35" s="5"/>
      <c r="OL35" s="5"/>
      <c r="OM35" s="5"/>
      <c r="ON35" s="5"/>
      <c r="OO35" s="5"/>
      <c r="OP35" s="5"/>
      <c r="OQ35" s="5"/>
      <c r="OR35" s="5"/>
      <c r="OS35" s="5"/>
      <c r="OT35" s="5"/>
      <c r="OU35" s="5"/>
      <c r="OV35" s="5"/>
      <c r="OW35" s="5"/>
      <c r="OX35" s="5"/>
      <c r="OY35" s="5"/>
      <c r="OZ35" s="5"/>
      <c r="PA35" s="5"/>
      <c r="PB35" s="5"/>
      <c r="PC35" s="5"/>
      <c r="PD35" s="5"/>
      <c r="PE35" s="5"/>
      <c r="PF35" s="5"/>
      <c r="PG35" s="5"/>
      <c r="PH35" s="5"/>
      <c r="PI35" s="5"/>
      <c r="PJ35" s="5"/>
      <c r="PK35" s="5"/>
      <c r="PL35" s="5"/>
      <c r="PM35" s="5"/>
      <c r="PN35" s="5"/>
      <c r="PO35" s="5"/>
      <c r="PP35" s="5"/>
      <c r="PQ35" s="5"/>
      <c r="PR35" s="5"/>
      <c r="PS35" s="5"/>
      <c r="PT35" s="5"/>
      <c r="PU35" s="5"/>
      <c r="PV35" s="5"/>
      <c r="PW35" s="5"/>
      <c r="PX35" s="5"/>
      <c r="PY35" s="5"/>
      <c r="PZ35" s="5"/>
      <c r="QA35" s="5"/>
      <c r="QB35" s="5"/>
      <c r="QC35" s="5"/>
      <c r="QD35" s="5"/>
      <c r="QE35" s="5"/>
      <c r="QF35" s="5"/>
      <c r="QG35" s="5"/>
      <c r="QH35" s="5"/>
      <c r="QI35" s="5"/>
      <c r="QJ35" s="5"/>
      <c r="QK35" s="5"/>
      <c r="QL35" s="5"/>
      <c r="QM35" s="5"/>
      <c r="QN35" s="5"/>
      <c r="QO35" s="5"/>
      <c r="QP35" s="5"/>
      <c r="QQ35" s="5"/>
      <c r="QR35" s="5"/>
      <c r="QS35" s="5"/>
      <c r="QT35" s="5"/>
      <c r="QU35" s="5"/>
      <c r="QV35" s="5"/>
      <c r="QW35" s="5"/>
      <c r="QX35" s="5"/>
      <c r="QY35" s="5"/>
      <c r="QZ35" s="5"/>
      <c r="RA35" s="5"/>
      <c r="RB35" s="5"/>
      <c r="RC35" s="5"/>
      <c r="RD35" s="5"/>
      <c r="RE35" s="5"/>
      <c r="RF35" s="5"/>
      <c r="RG35" s="5"/>
      <c r="RH35" s="5"/>
      <c r="RI35" s="5"/>
      <c r="RJ35" s="5"/>
      <c r="RK35" s="5"/>
      <c r="RL35" s="5"/>
      <c r="RM35" s="5"/>
      <c r="RN35" s="5"/>
      <c r="RO35" s="5"/>
      <c r="RP35" s="5"/>
      <c r="RQ35" s="5"/>
      <c r="RR35" s="5"/>
      <c r="RS35" s="5"/>
      <c r="RT35" s="5"/>
      <c r="RU35" s="5"/>
      <c r="RV35" s="5"/>
      <c r="RW35" s="5"/>
      <c r="RX35" s="5"/>
      <c r="RY35" s="5"/>
      <c r="RZ35" s="5"/>
      <c r="SA35" s="5"/>
      <c r="SB35" s="5"/>
      <c r="SC35" s="5"/>
      <c r="SD35" s="5"/>
      <c r="SE35" s="5"/>
      <c r="SF35" s="5"/>
      <c r="SG35" s="5"/>
      <c r="SH35" s="5"/>
      <c r="SI35" s="5"/>
      <c r="SJ35" s="5"/>
      <c r="SK35" s="5"/>
      <c r="SL35" s="5"/>
      <c r="SM35" s="5"/>
      <c r="SN35" s="5"/>
      <c r="SO35" s="5"/>
      <c r="SP35" s="5"/>
      <c r="SQ35" s="5"/>
      <c r="SR35" s="5"/>
      <c r="SS35" s="5"/>
      <c r="ST35" s="5"/>
      <c r="SU35" s="5"/>
      <c r="SV35" s="5"/>
      <c r="SW35" s="5"/>
      <c r="SX35" s="5"/>
      <c r="SY35" s="5"/>
      <c r="SZ35" s="5"/>
      <c r="TA35" s="5"/>
      <c r="TB35" s="5"/>
      <c r="TC35" s="5"/>
      <c r="TD35" s="5"/>
      <c r="TE35" s="5"/>
      <c r="TF35" s="5"/>
      <c r="TG35" s="5"/>
      <c r="TH35" s="5"/>
      <c r="TI35" s="5"/>
      <c r="TJ35" s="5"/>
      <c r="TK35" s="5"/>
      <c r="TL35" s="5"/>
      <c r="TM35" s="5"/>
      <c r="TN35" s="5"/>
      <c r="TO35" s="5"/>
      <c r="TP35" s="5"/>
      <c r="TQ35" s="5"/>
      <c r="TR35" s="5"/>
      <c r="TS35" s="5"/>
      <c r="TT35" s="5"/>
      <c r="TU35" s="5"/>
      <c r="TV35" s="5"/>
      <c r="TW35" s="5"/>
      <c r="TX35" s="5"/>
      <c r="TY35" s="5"/>
      <c r="TZ35" s="5"/>
      <c r="UA35" s="5"/>
      <c r="UB35" s="5"/>
      <c r="UC35" s="5"/>
      <c r="UD35" s="5"/>
      <c r="UE35" s="5"/>
      <c r="UF35" s="5"/>
      <c r="UG35" s="5"/>
      <c r="UH35" s="5"/>
      <c r="UI35" s="5"/>
      <c r="UJ35" s="5"/>
      <c r="UK35" s="5"/>
      <c r="UL35" s="5"/>
      <c r="UM35" s="5"/>
      <c r="UN35" s="5"/>
      <c r="UO35" s="5"/>
      <c r="UP35" s="5"/>
      <c r="UQ35" s="5"/>
      <c r="UR35" s="5"/>
      <c r="US35" s="5"/>
      <c r="UT35" s="5"/>
      <c r="UU35" s="5"/>
      <c r="UV35" s="5"/>
      <c r="UW35" s="5"/>
      <c r="UX35" s="5"/>
      <c r="UY35" s="5"/>
      <c r="UZ35" s="5"/>
      <c r="VA35" s="5"/>
      <c r="VB35" s="5"/>
      <c r="VC35" s="5"/>
      <c r="VD35" s="5"/>
      <c r="VE35" s="5"/>
      <c r="VF35" s="5"/>
      <c r="VG35" s="5"/>
      <c r="VH35" s="5"/>
      <c r="VI35" s="5"/>
      <c r="VJ35" s="5"/>
      <c r="VK35" s="5"/>
      <c r="VL35" s="5"/>
      <c r="VM35" s="5"/>
      <c r="VN35" s="5"/>
      <c r="VO35" s="5"/>
      <c r="VP35" s="5"/>
      <c r="VQ35" s="5"/>
      <c r="VR35" s="5"/>
      <c r="VS35" s="5"/>
      <c r="VT35" s="5"/>
      <c r="VU35" s="5"/>
      <c r="VV35" s="5"/>
      <c r="VW35" s="5"/>
      <c r="VX35" s="5"/>
      <c r="VY35" s="5"/>
      <c r="VZ35" s="5"/>
      <c r="WA35" s="5"/>
      <c r="WB35" s="5"/>
      <c r="WC35" s="5"/>
      <c r="WD35" s="5"/>
      <c r="WE35" s="5"/>
      <c r="WF35" s="5"/>
      <c r="WG35" s="5"/>
      <c r="WH35" s="5"/>
      <c r="WI35" s="5"/>
      <c r="WJ35" s="5"/>
      <c r="WK35" s="5"/>
      <c r="WL35" s="5"/>
      <c r="WM35" s="5"/>
      <c r="WN35" s="5"/>
      <c r="WO35" s="5"/>
      <c r="WP35" s="5"/>
      <c r="WQ35" s="5"/>
      <c r="WR35" s="5"/>
      <c r="WS35" s="5"/>
      <c r="WT35" s="5"/>
      <c r="WU35" s="5"/>
      <c r="WV35" s="5"/>
      <c r="WW35" s="5"/>
      <c r="WX35" s="5"/>
      <c r="WY35" s="5"/>
      <c r="WZ35" s="5"/>
      <c r="XA35" s="5"/>
      <c r="XB35" s="5"/>
      <c r="XC35" s="5"/>
      <c r="XD35" s="5"/>
      <c r="XE35" s="5"/>
      <c r="XF35" s="5"/>
      <c r="XG35" s="5"/>
      <c r="XH35" s="5"/>
      <c r="XI35" s="5"/>
      <c r="XJ35" s="5"/>
      <c r="XK35" s="5"/>
      <c r="XL35" s="5"/>
      <c r="XM35" s="5"/>
      <c r="XN35" s="5"/>
      <c r="XO35" s="5"/>
      <c r="XP35" s="5"/>
      <c r="XQ35" s="5"/>
      <c r="XR35" s="5"/>
      <c r="XS35" s="5"/>
      <c r="XT35" s="5"/>
      <c r="XU35" s="5"/>
      <c r="XV35" s="5"/>
      <c r="XW35" s="5"/>
      <c r="XX35" s="5"/>
      <c r="XY35" s="5"/>
      <c r="XZ35" s="5"/>
      <c r="YA35" s="5"/>
      <c r="YB35" s="5"/>
      <c r="YC35" s="5"/>
      <c r="YD35" s="5"/>
      <c r="YE35" s="5"/>
      <c r="YF35" s="5"/>
      <c r="YG35" s="5"/>
      <c r="YH35" s="5"/>
      <c r="YI35" s="5"/>
      <c r="YJ35" s="5"/>
      <c r="YK35" s="5"/>
      <c r="YL35" s="5"/>
      <c r="YM35" s="5"/>
      <c r="YN35" s="5"/>
      <c r="YO35" s="5"/>
      <c r="YP35" s="5"/>
      <c r="YQ35" s="5"/>
      <c r="YR35" s="5"/>
      <c r="YS35" s="5"/>
      <c r="YT35" s="5"/>
      <c r="YU35" s="5"/>
      <c r="YV35" s="5"/>
      <c r="YW35" s="5"/>
      <c r="YX35" s="5"/>
      <c r="YY35" s="5"/>
      <c r="YZ35" s="5"/>
      <c r="ZA35" s="5"/>
      <c r="ZB35" s="5"/>
      <c r="ZC35" s="5"/>
      <c r="ZD35" s="5"/>
      <c r="ZE35" s="5"/>
      <c r="ZF35" s="5"/>
      <c r="ZG35" s="5"/>
      <c r="ZH35" s="5"/>
      <c r="ZI35" s="5"/>
      <c r="ZJ35" s="5"/>
      <c r="ZK35" s="5"/>
      <c r="ZL35" s="5"/>
      <c r="ZM35" s="5"/>
      <c r="ZN35" s="5"/>
      <c r="ZO35" s="5"/>
      <c r="ZP35" s="5"/>
      <c r="ZQ35" s="5"/>
      <c r="ZR35" s="5"/>
      <c r="ZS35" s="5"/>
      <c r="ZT35" s="5"/>
      <c r="ZU35" s="5"/>
      <c r="ZV35" s="5"/>
      <c r="ZW35" s="5"/>
      <c r="ZX35" s="5"/>
      <c r="ZY35" s="5"/>
      <c r="ZZ35" s="5"/>
      <c r="AAA35" s="5"/>
      <c r="AAB35" s="5"/>
      <c r="AAC35" s="5"/>
      <c r="AAD35" s="5"/>
      <c r="AAE35" s="5"/>
      <c r="AAF35" s="5"/>
      <c r="AAG35" s="5"/>
      <c r="AAH35" s="5"/>
      <c r="AAI35" s="5"/>
      <c r="AAJ35" s="5"/>
      <c r="AAK35" s="5"/>
      <c r="AAL35" s="5"/>
      <c r="AAM35" s="5"/>
      <c r="AAN35" s="5"/>
      <c r="AAO35" s="5"/>
      <c r="AAP35" s="5"/>
      <c r="AAQ35" s="5"/>
      <c r="AAR35" s="5"/>
      <c r="AAS35" s="5"/>
      <c r="AAT35" s="5"/>
      <c r="AAU35" s="5"/>
      <c r="AAV35" s="5"/>
      <c r="AAW35" s="5"/>
      <c r="AAX35" s="5"/>
      <c r="AAY35" s="5"/>
      <c r="AAZ35" s="5"/>
      <c r="ABA35" s="5"/>
      <c r="ABB35" s="5"/>
      <c r="ABC35" s="5"/>
      <c r="ABD35" s="5"/>
      <c r="ABE35" s="5"/>
      <c r="ABF35" s="5"/>
      <c r="ABG35" s="5"/>
      <c r="ABH35" s="5"/>
      <c r="ABI35" s="5"/>
      <c r="ABJ35" s="5"/>
      <c r="ABK35" s="5"/>
      <c r="ABL35" s="5"/>
      <c r="ABM35" s="5"/>
      <c r="ABN35" s="5"/>
      <c r="ABO35" s="5"/>
      <c r="ABP35" s="5"/>
      <c r="ABQ35" s="5"/>
      <c r="ABR35" s="5"/>
      <c r="ABS35" s="5"/>
      <c r="ABT35" s="5"/>
      <c r="ABU35" s="5"/>
      <c r="ABV35" s="5"/>
      <c r="ABW35" s="5"/>
      <c r="ABX35" s="5"/>
      <c r="ABY35" s="5"/>
      <c r="ABZ35" s="5"/>
      <c r="ACA35" s="5"/>
      <c r="ACB35" s="5"/>
      <c r="ACC35" s="5"/>
      <c r="ACD35" s="5"/>
      <c r="ACE35" s="5"/>
      <c r="ACF35" s="5"/>
      <c r="ACG35" s="5"/>
      <c r="ACH35" s="5"/>
      <c r="ACI35" s="5"/>
      <c r="ACJ35" s="5"/>
      <c r="ACK35" s="5"/>
      <c r="ACL35" s="5"/>
      <c r="ACM35" s="5"/>
      <c r="ACN35" s="5"/>
      <c r="ACO35" s="5"/>
      <c r="ACP35" s="5"/>
      <c r="ACQ35" s="5"/>
      <c r="ACR35" s="5"/>
      <c r="ACS35" s="5"/>
      <c r="ACT35" s="5"/>
      <c r="ACU35" s="5"/>
      <c r="ACV35" s="5"/>
      <c r="ACW35" s="5"/>
      <c r="ACX35" s="5"/>
      <c r="ACY35" s="5"/>
      <c r="ACZ35" s="5"/>
      <c r="ADA35" s="5"/>
      <c r="ADB35" s="5"/>
      <c r="ADC35" s="5"/>
      <c r="ADD35" s="5"/>
      <c r="ADE35" s="5"/>
      <c r="ADF35" s="5"/>
      <c r="ADG35" s="5"/>
      <c r="ADH35" s="5"/>
      <c r="ADI35" s="5"/>
      <c r="ADJ35" s="5"/>
      <c r="ADK35" s="5"/>
      <c r="ADL35" s="5"/>
      <c r="ADM35" s="5"/>
      <c r="ADN35" s="5"/>
      <c r="ADO35" s="5"/>
      <c r="ADP35" s="5"/>
      <c r="ADQ35" s="5"/>
      <c r="ADR35" s="5"/>
      <c r="ADS35" s="5"/>
      <c r="ADT35" s="5"/>
      <c r="ADU35" s="5"/>
      <c r="ADV35" s="5"/>
      <c r="ADW35" s="5"/>
      <c r="ADX35" s="5"/>
      <c r="ADY35" s="5"/>
      <c r="ADZ35" s="5"/>
      <c r="AEA35" s="5"/>
      <c r="AEB35" s="5"/>
      <c r="AEC35" s="5"/>
      <c r="AED35" s="5"/>
      <c r="AEE35" s="5"/>
      <c r="AEF35" s="5"/>
      <c r="AEG35" s="5"/>
      <c r="AEH35" s="5"/>
      <c r="AEI35" s="5"/>
      <c r="AEJ35" s="5"/>
      <c r="AEK35" s="5"/>
      <c r="AEL35" s="5"/>
      <c r="AEM35" s="5"/>
      <c r="AEN35" s="5"/>
      <c r="AEO35" s="5"/>
      <c r="AEP35" s="5"/>
      <c r="AEQ35" s="5"/>
      <c r="AER35" s="5"/>
      <c r="AES35" s="5"/>
      <c r="AET35" s="5"/>
      <c r="AEU35" s="5"/>
      <c r="AEV35" s="5"/>
      <c r="AEW35" s="5"/>
      <c r="AEX35" s="5"/>
      <c r="AEY35" s="5"/>
      <c r="AEZ35" s="5"/>
      <c r="AFA35" s="5"/>
      <c r="AFB35" s="5"/>
      <c r="AFC35" s="5"/>
      <c r="AFD35" s="5"/>
      <c r="AFE35" s="5"/>
      <c r="AFF35" s="5"/>
      <c r="AFG35" s="5"/>
      <c r="AFH35" s="5"/>
      <c r="AFI35" s="5"/>
      <c r="AFJ35" s="5"/>
      <c r="AFK35" s="5"/>
      <c r="AFL35" s="5"/>
      <c r="AFM35" s="5"/>
      <c r="AFN35" s="5"/>
      <c r="AFO35" s="5"/>
      <c r="AFP35" s="5"/>
      <c r="AFQ35" s="5"/>
      <c r="AFR35" s="5"/>
      <c r="AFS35" s="5"/>
      <c r="AFT35" s="5"/>
      <c r="AFU35" s="5"/>
      <c r="AFV35" s="5"/>
      <c r="AFW35" s="5"/>
      <c r="AFX35" s="5"/>
      <c r="AFY35" s="5"/>
      <c r="AFZ35" s="5"/>
      <c r="AGA35" s="5"/>
      <c r="AGB35" s="5"/>
      <c r="AGC35" s="5"/>
      <c r="AGD35" s="5"/>
      <c r="AGE35" s="5"/>
      <c r="AGF35" s="5"/>
      <c r="AGG35" s="5"/>
      <c r="AGH35" s="5"/>
      <c r="AGI35" s="5"/>
      <c r="AGJ35" s="5"/>
      <c r="AGK35" s="5"/>
      <c r="AGL35" s="5"/>
      <c r="AGM35" s="5"/>
      <c r="AGN35" s="5"/>
      <c r="AGO35" s="5"/>
      <c r="AGP35" s="5"/>
      <c r="AGQ35" s="5"/>
      <c r="AGR35" s="5"/>
      <c r="AGS35" s="5"/>
      <c r="AGT35" s="5"/>
      <c r="AGU35" s="5"/>
      <c r="AGV35" s="5"/>
      <c r="AGW35" s="5"/>
      <c r="AGX35" s="5"/>
      <c r="AGY35" s="5"/>
      <c r="AGZ35" s="5"/>
      <c r="AHA35" s="5"/>
      <c r="AHB35" s="5"/>
      <c r="AHC35" s="5"/>
      <c r="AHD35" s="5"/>
      <c r="AHE35" s="5"/>
      <c r="AHF35" s="5"/>
      <c r="AHG35" s="5"/>
      <c r="AHH35" s="5"/>
      <c r="AHI35" s="5"/>
      <c r="AHJ35" s="5"/>
      <c r="AHK35" s="5"/>
      <c r="AHL35" s="5"/>
      <c r="AHM35" s="5"/>
      <c r="AHN35" s="5"/>
      <c r="AHO35" s="5"/>
      <c r="AHP35" s="5"/>
      <c r="AHQ35" s="5"/>
      <c r="AHR35" s="5"/>
      <c r="AHS35" s="5"/>
      <c r="AHT35" s="5"/>
      <c r="AHU35" s="5"/>
      <c r="AHV35" s="5"/>
      <c r="AHW35" s="5"/>
      <c r="AHX35" s="5"/>
      <c r="AHY35" s="5"/>
      <c r="AHZ35" s="5"/>
      <c r="AIA35" s="5"/>
      <c r="AIB35" s="5"/>
      <c r="AIC35" s="5"/>
      <c r="AID35" s="5"/>
      <c r="AIE35" s="5"/>
      <c r="AIF35" s="5"/>
      <c r="AIG35" s="5"/>
      <c r="AIH35" s="5"/>
      <c r="AII35" s="5"/>
      <c r="AIJ35" s="5"/>
      <c r="AIK35" s="5"/>
      <c r="AIL35" s="5"/>
      <c r="AIM35" s="5"/>
      <c r="AIN35" s="5"/>
      <c r="AIO35" s="5"/>
      <c r="AIP35" s="5"/>
      <c r="AIQ35" s="5"/>
      <c r="AIR35" s="5"/>
      <c r="AIS35" s="5"/>
      <c r="AIT35" s="5"/>
      <c r="AIU35" s="5"/>
      <c r="AIV35" s="5"/>
      <c r="AIW35" s="5"/>
      <c r="AIX35" s="5"/>
      <c r="AIY35" s="5"/>
      <c r="AIZ35" s="5"/>
      <c r="AJA35" s="5"/>
      <c r="AJB35" s="5"/>
      <c r="AJC35" s="5"/>
      <c r="AJD35" s="5"/>
      <c r="AJE35" s="5"/>
      <c r="AJF35" s="5"/>
      <c r="AJG35" s="5"/>
      <c r="AJH35" s="5"/>
      <c r="AJI35" s="5"/>
      <c r="AJJ35" s="5"/>
      <c r="AJK35" s="5"/>
      <c r="AJL35" s="5"/>
      <c r="AJM35" s="5"/>
      <c r="AJN35" s="5"/>
      <c r="AJO35" s="5"/>
      <c r="AJP35" s="5"/>
      <c r="AJQ35" s="5"/>
      <c r="AJR35" s="5"/>
      <c r="AJS35" s="5"/>
      <c r="AJT35" s="5"/>
      <c r="AJU35" s="5"/>
      <c r="AJV35" s="5"/>
      <c r="AJW35" s="5"/>
      <c r="AJX35" s="5"/>
      <c r="AJY35" s="5"/>
      <c r="AJZ35" s="5"/>
      <c r="AKA35" s="5"/>
      <c r="AKB35" s="5"/>
      <c r="AKC35" s="5"/>
      <c r="AKD35" s="5"/>
      <c r="AKE35" s="5"/>
      <c r="AKF35" s="5"/>
      <c r="AKG35" s="5"/>
      <c r="AKH35" s="5"/>
      <c r="AKI35" s="5"/>
      <c r="AKJ35" s="5"/>
      <c r="AKK35" s="5"/>
      <c r="AKL35" s="5"/>
      <c r="AKM35" s="5"/>
      <c r="AKN35" s="5"/>
      <c r="AKO35" s="5"/>
      <c r="AKP35" s="5"/>
      <c r="AKQ35" s="5"/>
      <c r="AKR35" s="5"/>
      <c r="AKS35" s="5"/>
      <c r="AKT35" s="5"/>
      <c r="AKU35" s="5"/>
      <c r="AKV35" s="5"/>
      <c r="AKW35" s="5"/>
      <c r="AKX35" s="5"/>
      <c r="AKY35" s="5"/>
      <c r="AKZ35" s="5"/>
      <c r="ALA35" s="5"/>
      <c r="ALB35" s="5"/>
      <c r="ALC35" s="5"/>
      <c r="ALD35" s="5"/>
      <c r="ALE35" s="5"/>
      <c r="ALF35" s="5"/>
      <c r="ALG35" s="5"/>
      <c r="ALH35" s="5"/>
      <c r="ALI35" s="5"/>
      <c r="ALJ35" s="5"/>
      <c r="ALK35" s="5"/>
      <c r="ALL35" s="5"/>
      <c r="ALM35" s="5"/>
      <c r="ALN35" s="5"/>
      <c r="ALO35" s="5"/>
      <c r="ALP35" s="5"/>
      <c r="ALQ35" s="5"/>
      <c r="ALR35" s="5"/>
      <c r="ALS35" s="5"/>
      <c r="ALT35" s="5"/>
      <c r="ALU35" s="5"/>
      <c r="ALV35" s="5"/>
      <c r="ALW35" s="5"/>
      <c r="ALX35" s="5"/>
      <c r="ALY35" s="5"/>
      <c r="ALZ35" s="5"/>
      <c r="AMA35" s="5"/>
      <c r="AMB35" s="5"/>
      <c r="AMC35" s="5"/>
      <c r="AMD35" s="5"/>
      <c r="AME35" s="5"/>
      <c r="AMF35" s="5"/>
      <c r="AMG35" s="5"/>
      <c r="AMH35" s="5"/>
      <c r="AMI35" s="5"/>
      <c r="AMJ35" s="5"/>
      <c r="AMK35" s="5"/>
      <c r="AML35" s="5"/>
      <c r="AMM35" s="5"/>
    </row>
    <row r="36" spans="1:1027" s="300" customFormat="1" ht="12.75" x14ac:dyDescent="0.2">
      <c r="A36" s="5"/>
      <c r="B36" s="5"/>
      <c r="C36" s="5"/>
      <c r="D36" s="5"/>
      <c r="E36" s="5"/>
      <c r="F36" s="5"/>
      <c r="G36" s="5"/>
      <c r="H36" s="5"/>
      <c r="I36" s="5"/>
      <c r="J36" s="5"/>
      <c r="K36" s="5"/>
      <c r="L36" s="5"/>
      <c r="M36" s="296"/>
      <c r="N36" s="296"/>
      <c r="O36" s="296"/>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5"/>
      <c r="LL36" s="5"/>
      <c r="LM36" s="5"/>
      <c r="LN36" s="5"/>
      <c r="LO36" s="5"/>
      <c r="LP36" s="5"/>
      <c r="LQ36" s="5"/>
      <c r="LR36" s="5"/>
      <c r="LS36" s="5"/>
      <c r="LT36" s="5"/>
      <c r="LU36" s="5"/>
      <c r="LV36" s="5"/>
      <c r="LW36" s="5"/>
      <c r="LX36" s="5"/>
      <c r="LY36" s="5"/>
      <c r="LZ36" s="5"/>
      <c r="MA36" s="5"/>
      <c r="MB36" s="5"/>
      <c r="MC36" s="5"/>
      <c r="MD36" s="5"/>
      <c r="ME36" s="5"/>
      <c r="MF36" s="5"/>
      <c r="MG36" s="5"/>
      <c r="MH36" s="5"/>
      <c r="MI36" s="5"/>
      <c r="MJ36" s="5"/>
      <c r="MK36" s="5"/>
      <c r="ML36" s="5"/>
      <c r="MM36" s="5"/>
      <c r="MN36" s="5"/>
      <c r="MO36" s="5"/>
      <c r="MP36" s="5"/>
      <c r="MQ36" s="5"/>
      <c r="MR36" s="5"/>
      <c r="MS36" s="5"/>
      <c r="MT36" s="5"/>
      <c r="MU36" s="5"/>
      <c r="MV36" s="5"/>
      <c r="MW36" s="5"/>
      <c r="MX36" s="5"/>
      <c r="MY36" s="5"/>
      <c r="MZ36" s="5"/>
      <c r="NA36" s="5"/>
      <c r="NB36" s="5"/>
      <c r="NC36" s="5"/>
      <c r="ND36" s="5"/>
      <c r="NE36" s="5"/>
      <c r="NF36" s="5"/>
      <c r="NG36" s="5"/>
      <c r="NH36" s="5"/>
      <c r="NI36" s="5"/>
      <c r="NJ36" s="5"/>
      <c r="NK36" s="5"/>
      <c r="NL36" s="5"/>
      <c r="NM36" s="5"/>
      <c r="NN36" s="5"/>
      <c r="NO36" s="5"/>
      <c r="NP36" s="5"/>
      <c r="NQ36" s="5"/>
      <c r="NR36" s="5"/>
      <c r="NS36" s="5"/>
      <c r="NT36" s="5"/>
      <c r="NU36" s="5"/>
      <c r="NV36" s="5"/>
      <c r="NW36" s="5"/>
      <c r="NX36" s="5"/>
      <c r="NY36" s="5"/>
      <c r="NZ36" s="5"/>
      <c r="OA36" s="5"/>
      <c r="OB36" s="5"/>
      <c r="OC36" s="5"/>
      <c r="OD36" s="5"/>
      <c r="OE36" s="5"/>
      <c r="OF36" s="5"/>
      <c r="OG36" s="5"/>
      <c r="OH36" s="5"/>
      <c r="OI36" s="5"/>
      <c r="OJ36" s="5"/>
      <c r="OK36" s="5"/>
      <c r="OL36" s="5"/>
      <c r="OM36" s="5"/>
      <c r="ON36" s="5"/>
      <c r="OO36" s="5"/>
      <c r="OP36" s="5"/>
      <c r="OQ36" s="5"/>
      <c r="OR36" s="5"/>
      <c r="OS36" s="5"/>
      <c r="OT36" s="5"/>
      <c r="OU36" s="5"/>
      <c r="OV36" s="5"/>
      <c r="OW36" s="5"/>
      <c r="OX36" s="5"/>
      <c r="OY36" s="5"/>
      <c r="OZ36" s="5"/>
      <c r="PA36" s="5"/>
      <c r="PB36" s="5"/>
      <c r="PC36" s="5"/>
      <c r="PD36" s="5"/>
      <c r="PE36" s="5"/>
      <c r="PF36" s="5"/>
      <c r="PG36" s="5"/>
      <c r="PH36" s="5"/>
      <c r="PI36" s="5"/>
      <c r="PJ36" s="5"/>
      <c r="PK36" s="5"/>
      <c r="PL36" s="5"/>
      <c r="PM36" s="5"/>
      <c r="PN36" s="5"/>
      <c r="PO36" s="5"/>
      <c r="PP36" s="5"/>
      <c r="PQ36" s="5"/>
      <c r="PR36" s="5"/>
      <c r="PS36" s="5"/>
      <c r="PT36" s="5"/>
      <c r="PU36" s="5"/>
      <c r="PV36" s="5"/>
      <c r="PW36" s="5"/>
      <c r="PX36" s="5"/>
      <c r="PY36" s="5"/>
      <c r="PZ36" s="5"/>
      <c r="QA36" s="5"/>
      <c r="QB36" s="5"/>
      <c r="QC36" s="5"/>
      <c r="QD36" s="5"/>
      <c r="QE36" s="5"/>
      <c r="QF36" s="5"/>
      <c r="QG36" s="5"/>
      <c r="QH36" s="5"/>
      <c r="QI36" s="5"/>
      <c r="QJ36" s="5"/>
      <c r="QK36" s="5"/>
      <c r="QL36" s="5"/>
      <c r="QM36" s="5"/>
      <c r="QN36" s="5"/>
      <c r="QO36" s="5"/>
      <c r="QP36" s="5"/>
      <c r="QQ36" s="5"/>
      <c r="QR36" s="5"/>
      <c r="QS36" s="5"/>
      <c r="QT36" s="5"/>
      <c r="QU36" s="5"/>
      <c r="QV36" s="5"/>
      <c r="QW36" s="5"/>
      <c r="QX36" s="5"/>
      <c r="QY36" s="5"/>
      <c r="QZ36" s="5"/>
      <c r="RA36" s="5"/>
      <c r="RB36" s="5"/>
      <c r="RC36" s="5"/>
      <c r="RD36" s="5"/>
      <c r="RE36" s="5"/>
      <c r="RF36" s="5"/>
      <c r="RG36" s="5"/>
      <c r="RH36" s="5"/>
      <c r="RI36" s="5"/>
      <c r="RJ36" s="5"/>
      <c r="RK36" s="5"/>
      <c r="RL36" s="5"/>
      <c r="RM36" s="5"/>
      <c r="RN36" s="5"/>
      <c r="RO36" s="5"/>
      <c r="RP36" s="5"/>
      <c r="RQ36" s="5"/>
      <c r="RR36" s="5"/>
      <c r="RS36" s="5"/>
      <c r="RT36" s="5"/>
      <c r="RU36" s="5"/>
      <c r="RV36" s="5"/>
      <c r="RW36" s="5"/>
      <c r="RX36" s="5"/>
      <c r="RY36" s="5"/>
      <c r="RZ36" s="5"/>
      <c r="SA36" s="5"/>
      <c r="SB36" s="5"/>
      <c r="SC36" s="5"/>
      <c r="SD36" s="5"/>
      <c r="SE36" s="5"/>
      <c r="SF36" s="5"/>
      <c r="SG36" s="5"/>
      <c r="SH36" s="5"/>
      <c r="SI36" s="5"/>
      <c r="SJ36" s="5"/>
      <c r="SK36" s="5"/>
      <c r="SL36" s="5"/>
      <c r="SM36" s="5"/>
      <c r="SN36" s="5"/>
      <c r="SO36" s="5"/>
      <c r="SP36" s="5"/>
      <c r="SQ36" s="5"/>
      <c r="SR36" s="5"/>
      <c r="SS36" s="5"/>
      <c r="ST36" s="5"/>
      <c r="SU36" s="5"/>
      <c r="SV36" s="5"/>
      <c r="SW36" s="5"/>
      <c r="SX36" s="5"/>
      <c r="SY36" s="5"/>
      <c r="SZ36" s="5"/>
      <c r="TA36" s="5"/>
      <c r="TB36" s="5"/>
      <c r="TC36" s="5"/>
      <c r="TD36" s="5"/>
      <c r="TE36" s="5"/>
      <c r="TF36" s="5"/>
      <c r="TG36" s="5"/>
      <c r="TH36" s="5"/>
      <c r="TI36" s="5"/>
      <c r="TJ36" s="5"/>
      <c r="TK36" s="5"/>
      <c r="TL36" s="5"/>
      <c r="TM36" s="5"/>
      <c r="TN36" s="5"/>
      <c r="TO36" s="5"/>
      <c r="TP36" s="5"/>
      <c r="TQ36" s="5"/>
      <c r="TR36" s="5"/>
      <c r="TS36" s="5"/>
      <c r="TT36" s="5"/>
      <c r="TU36" s="5"/>
      <c r="TV36" s="5"/>
      <c r="TW36" s="5"/>
      <c r="TX36" s="5"/>
      <c r="TY36" s="5"/>
      <c r="TZ36" s="5"/>
      <c r="UA36" s="5"/>
      <c r="UB36" s="5"/>
      <c r="UC36" s="5"/>
      <c r="UD36" s="5"/>
      <c r="UE36" s="5"/>
      <c r="UF36" s="5"/>
      <c r="UG36" s="5"/>
      <c r="UH36" s="5"/>
      <c r="UI36" s="5"/>
      <c r="UJ36" s="5"/>
      <c r="UK36" s="5"/>
      <c r="UL36" s="5"/>
      <c r="UM36" s="5"/>
      <c r="UN36" s="5"/>
      <c r="UO36" s="5"/>
      <c r="UP36" s="5"/>
      <c r="UQ36" s="5"/>
      <c r="UR36" s="5"/>
      <c r="US36" s="5"/>
      <c r="UT36" s="5"/>
      <c r="UU36" s="5"/>
      <c r="UV36" s="5"/>
      <c r="UW36" s="5"/>
      <c r="UX36" s="5"/>
      <c r="UY36" s="5"/>
      <c r="UZ36" s="5"/>
      <c r="VA36" s="5"/>
      <c r="VB36" s="5"/>
      <c r="VC36" s="5"/>
      <c r="VD36" s="5"/>
      <c r="VE36" s="5"/>
      <c r="VF36" s="5"/>
      <c r="VG36" s="5"/>
      <c r="VH36" s="5"/>
      <c r="VI36" s="5"/>
      <c r="VJ36" s="5"/>
      <c r="VK36" s="5"/>
      <c r="VL36" s="5"/>
      <c r="VM36" s="5"/>
      <c r="VN36" s="5"/>
      <c r="VO36" s="5"/>
      <c r="VP36" s="5"/>
      <c r="VQ36" s="5"/>
      <c r="VR36" s="5"/>
      <c r="VS36" s="5"/>
      <c r="VT36" s="5"/>
      <c r="VU36" s="5"/>
      <c r="VV36" s="5"/>
      <c r="VW36" s="5"/>
      <c r="VX36" s="5"/>
      <c r="VY36" s="5"/>
      <c r="VZ36" s="5"/>
      <c r="WA36" s="5"/>
      <c r="WB36" s="5"/>
      <c r="WC36" s="5"/>
      <c r="WD36" s="5"/>
      <c r="WE36" s="5"/>
      <c r="WF36" s="5"/>
      <c r="WG36" s="5"/>
      <c r="WH36" s="5"/>
      <c r="WI36" s="5"/>
      <c r="WJ36" s="5"/>
      <c r="WK36" s="5"/>
      <c r="WL36" s="5"/>
      <c r="WM36" s="5"/>
      <c r="WN36" s="5"/>
      <c r="WO36" s="5"/>
      <c r="WP36" s="5"/>
      <c r="WQ36" s="5"/>
      <c r="WR36" s="5"/>
      <c r="WS36" s="5"/>
      <c r="WT36" s="5"/>
      <c r="WU36" s="5"/>
      <c r="WV36" s="5"/>
      <c r="WW36" s="5"/>
      <c r="WX36" s="5"/>
      <c r="WY36" s="5"/>
      <c r="WZ36" s="5"/>
      <c r="XA36" s="5"/>
      <c r="XB36" s="5"/>
      <c r="XC36" s="5"/>
      <c r="XD36" s="5"/>
      <c r="XE36" s="5"/>
      <c r="XF36" s="5"/>
      <c r="XG36" s="5"/>
      <c r="XH36" s="5"/>
      <c r="XI36" s="5"/>
      <c r="XJ36" s="5"/>
      <c r="XK36" s="5"/>
      <c r="XL36" s="5"/>
      <c r="XM36" s="5"/>
      <c r="XN36" s="5"/>
      <c r="XO36" s="5"/>
      <c r="XP36" s="5"/>
      <c r="XQ36" s="5"/>
      <c r="XR36" s="5"/>
      <c r="XS36" s="5"/>
      <c r="XT36" s="5"/>
      <c r="XU36" s="5"/>
      <c r="XV36" s="5"/>
      <c r="XW36" s="5"/>
      <c r="XX36" s="5"/>
      <c r="XY36" s="5"/>
      <c r="XZ36" s="5"/>
      <c r="YA36" s="5"/>
      <c r="YB36" s="5"/>
      <c r="YC36" s="5"/>
      <c r="YD36" s="5"/>
      <c r="YE36" s="5"/>
      <c r="YF36" s="5"/>
      <c r="YG36" s="5"/>
      <c r="YH36" s="5"/>
      <c r="YI36" s="5"/>
      <c r="YJ36" s="5"/>
      <c r="YK36" s="5"/>
      <c r="YL36" s="5"/>
      <c r="YM36" s="5"/>
      <c r="YN36" s="5"/>
      <c r="YO36" s="5"/>
      <c r="YP36" s="5"/>
      <c r="YQ36" s="5"/>
      <c r="YR36" s="5"/>
      <c r="YS36" s="5"/>
      <c r="YT36" s="5"/>
      <c r="YU36" s="5"/>
      <c r="YV36" s="5"/>
      <c r="YW36" s="5"/>
      <c r="YX36" s="5"/>
      <c r="YY36" s="5"/>
      <c r="YZ36" s="5"/>
      <c r="ZA36" s="5"/>
      <c r="ZB36" s="5"/>
      <c r="ZC36" s="5"/>
      <c r="ZD36" s="5"/>
      <c r="ZE36" s="5"/>
      <c r="ZF36" s="5"/>
      <c r="ZG36" s="5"/>
      <c r="ZH36" s="5"/>
      <c r="ZI36" s="5"/>
      <c r="ZJ36" s="5"/>
      <c r="ZK36" s="5"/>
      <c r="ZL36" s="5"/>
      <c r="ZM36" s="5"/>
      <c r="ZN36" s="5"/>
      <c r="ZO36" s="5"/>
      <c r="ZP36" s="5"/>
      <c r="ZQ36" s="5"/>
      <c r="ZR36" s="5"/>
      <c r="ZS36" s="5"/>
      <c r="ZT36" s="5"/>
      <c r="ZU36" s="5"/>
      <c r="ZV36" s="5"/>
      <c r="ZW36" s="5"/>
      <c r="ZX36" s="5"/>
      <c r="ZY36" s="5"/>
      <c r="ZZ36" s="5"/>
      <c r="AAA36" s="5"/>
      <c r="AAB36" s="5"/>
      <c r="AAC36" s="5"/>
      <c r="AAD36" s="5"/>
      <c r="AAE36" s="5"/>
      <c r="AAF36" s="5"/>
      <c r="AAG36" s="5"/>
      <c r="AAH36" s="5"/>
      <c r="AAI36" s="5"/>
      <c r="AAJ36" s="5"/>
      <c r="AAK36" s="5"/>
      <c r="AAL36" s="5"/>
      <c r="AAM36" s="5"/>
      <c r="AAN36" s="5"/>
      <c r="AAO36" s="5"/>
      <c r="AAP36" s="5"/>
      <c r="AAQ36" s="5"/>
      <c r="AAR36" s="5"/>
      <c r="AAS36" s="5"/>
      <c r="AAT36" s="5"/>
      <c r="AAU36" s="5"/>
      <c r="AAV36" s="5"/>
      <c r="AAW36" s="5"/>
      <c r="AAX36" s="5"/>
      <c r="AAY36" s="5"/>
      <c r="AAZ36" s="5"/>
      <c r="ABA36" s="5"/>
      <c r="ABB36" s="5"/>
      <c r="ABC36" s="5"/>
      <c r="ABD36" s="5"/>
      <c r="ABE36" s="5"/>
      <c r="ABF36" s="5"/>
      <c r="ABG36" s="5"/>
      <c r="ABH36" s="5"/>
      <c r="ABI36" s="5"/>
      <c r="ABJ36" s="5"/>
      <c r="ABK36" s="5"/>
      <c r="ABL36" s="5"/>
      <c r="ABM36" s="5"/>
      <c r="ABN36" s="5"/>
      <c r="ABO36" s="5"/>
      <c r="ABP36" s="5"/>
      <c r="ABQ36" s="5"/>
      <c r="ABR36" s="5"/>
      <c r="ABS36" s="5"/>
      <c r="ABT36" s="5"/>
      <c r="ABU36" s="5"/>
      <c r="ABV36" s="5"/>
      <c r="ABW36" s="5"/>
      <c r="ABX36" s="5"/>
      <c r="ABY36" s="5"/>
      <c r="ABZ36" s="5"/>
      <c r="ACA36" s="5"/>
      <c r="ACB36" s="5"/>
      <c r="ACC36" s="5"/>
      <c r="ACD36" s="5"/>
      <c r="ACE36" s="5"/>
      <c r="ACF36" s="5"/>
      <c r="ACG36" s="5"/>
      <c r="ACH36" s="5"/>
      <c r="ACI36" s="5"/>
      <c r="ACJ36" s="5"/>
      <c r="ACK36" s="5"/>
      <c r="ACL36" s="5"/>
      <c r="ACM36" s="5"/>
      <c r="ACN36" s="5"/>
      <c r="ACO36" s="5"/>
      <c r="ACP36" s="5"/>
      <c r="ACQ36" s="5"/>
      <c r="ACR36" s="5"/>
      <c r="ACS36" s="5"/>
      <c r="ACT36" s="5"/>
      <c r="ACU36" s="5"/>
      <c r="ACV36" s="5"/>
      <c r="ACW36" s="5"/>
      <c r="ACX36" s="5"/>
      <c r="ACY36" s="5"/>
      <c r="ACZ36" s="5"/>
      <c r="ADA36" s="5"/>
      <c r="ADB36" s="5"/>
      <c r="ADC36" s="5"/>
      <c r="ADD36" s="5"/>
      <c r="ADE36" s="5"/>
      <c r="ADF36" s="5"/>
      <c r="ADG36" s="5"/>
      <c r="ADH36" s="5"/>
      <c r="ADI36" s="5"/>
      <c r="ADJ36" s="5"/>
      <c r="ADK36" s="5"/>
      <c r="ADL36" s="5"/>
      <c r="ADM36" s="5"/>
      <c r="ADN36" s="5"/>
      <c r="ADO36" s="5"/>
      <c r="ADP36" s="5"/>
      <c r="ADQ36" s="5"/>
      <c r="ADR36" s="5"/>
      <c r="ADS36" s="5"/>
      <c r="ADT36" s="5"/>
      <c r="ADU36" s="5"/>
      <c r="ADV36" s="5"/>
      <c r="ADW36" s="5"/>
      <c r="ADX36" s="5"/>
      <c r="ADY36" s="5"/>
      <c r="ADZ36" s="5"/>
      <c r="AEA36" s="5"/>
      <c r="AEB36" s="5"/>
      <c r="AEC36" s="5"/>
      <c r="AED36" s="5"/>
      <c r="AEE36" s="5"/>
      <c r="AEF36" s="5"/>
      <c r="AEG36" s="5"/>
      <c r="AEH36" s="5"/>
      <c r="AEI36" s="5"/>
      <c r="AEJ36" s="5"/>
      <c r="AEK36" s="5"/>
      <c r="AEL36" s="5"/>
      <c r="AEM36" s="5"/>
      <c r="AEN36" s="5"/>
      <c r="AEO36" s="5"/>
      <c r="AEP36" s="5"/>
      <c r="AEQ36" s="5"/>
      <c r="AER36" s="5"/>
      <c r="AES36" s="5"/>
      <c r="AET36" s="5"/>
      <c r="AEU36" s="5"/>
      <c r="AEV36" s="5"/>
      <c r="AEW36" s="5"/>
      <c r="AEX36" s="5"/>
      <c r="AEY36" s="5"/>
      <c r="AEZ36" s="5"/>
      <c r="AFA36" s="5"/>
      <c r="AFB36" s="5"/>
      <c r="AFC36" s="5"/>
      <c r="AFD36" s="5"/>
      <c r="AFE36" s="5"/>
      <c r="AFF36" s="5"/>
      <c r="AFG36" s="5"/>
      <c r="AFH36" s="5"/>
      <c r="AFI36" s="5"/>
      <c r="AFJ36" s="5"/>
      <c r="AFK36" s="5"/>
      <c r="AFL36" s="5"/>
      <c r="AFM36" s="5"/>
      <c r="AFN36" s="5"/>
      <c r="AFO36" s="5"/>
      <c r="AFP36" s="5"/>
      <c r="AFQ36" s="5"/>
      <c r="AFR36" s="5"/>
      <c r="AFS36" s="5"/>
      <c r="AFT36" s="5"/>
      <c r="AFU36" s="5"/>
      <c r="AFV36" s="5"/>
      <c r="AFW36" s="5"/>
      <c r="AFX36" s="5"/>
      <c r="AFY36" s="5"/>
      <c r="AFZ36" s="5"/>
      <c r="AGA36" s="5"/>
      <c r="AGB36" s="5"/>
      <c r="AGC36" s="5"/>
      <c r="AGD36" s="5"/>
      <c r="AGE36" s="5"/>
      <c r="AGF36" s="5"/>
      <c r="AGG36" s="5"/>
      <c r="AGH36" s="5"/>
      <c r="AGI36" s="5"/>
      <c r="AGJ36" s="5"/>
      <c r="AGK36" s="5"/>
      <c r="AGL36" s="5"/>
      <c r="AGM36" s="5"/>
      <c r="AGN36" s="5"/>
      <c r="AGO36" s="5"/>
      <c r="AGP36" s="5"/>
      <c r="AGQ36" s="5"/>
      <c r="AGR36" s="5"/>
      <c r="AGS36" s="5"/>
      <c r="AGT36" s="5"/>
      <c r="AGU36" s="5"/>
      <c r="AGV36" s="5"/>
      <c r="AGW36" s="5"/>
      <c r="AGX36" s="5"/>
      <c r="AGY36" s="5"/>
      <c r="AGZ36" s="5"/>
      <c r="AHA36" s="5"/>
      <c r="AHB36" s="5"/>
      <c r="AHC36" s="5"/>
      <c r="AHD36" s="5"/>
      <c r="AHE36" s="5"/>
      <c r="AHF36" s="5"/>
      <c r="AHG36" s="5"/>
      <c r="AHH36" s="5"/>
      <c r="AHI36" s="5"/>
      <c r="AHJ36" s="5"/>
      <c r="AHK36" s="5"/>
      <c r="AHL36" s="5"/>
      <c r="AHM36" s="5"/>
      <c r="AHN36" s="5"/>
      <c r="AHO36" s="5"/>
      <c r="AHP36" s="5"/>
      <c r="AHQ36" s="5"/>
      <c r="AHR36" s="5"/>
      <c r="AHS36" s="5"/>
      <c r="AHT36" s="5"/>
      <c r="AHU36" s="5"/>
      <c r="AHV36" s="5"/>
      <c r="AHW36" s="5"/>
      <c r="AHX36" s="5"/>
      <c r="AHY36" s="5"/>
      <c r="AHZ36" s="5"/>
      <c r="AIA36" s="5"/>
      <c r="AIB36" s="5"/>
      <c r="AIC36" s="5"/>
      <c r="AID36" s="5"/>
      <c r="AIE36" s="5"/>
      <c r="AIF36" s="5"/>
      <c r="AIG36" s="5"/>
      <c r="AIH36" s="5"/>
      <c r="AII36" s="5"/>
      <c r="AIJ36" s="5"/>
      <c r="AIK36" s="5"/>
      <c r="AIL36" s="5"/>
      <c r="AIM36" s="5"/>
      <c r="AIN36" s="5"/>
      <c r="AIO36" s="5"/>
      <c r="AIP36" s="5"/>
      <c r="AIQ36" s="5"/>
      <c r="AIR36" s="5"/>
      <c r="AIS36" s="5"/>
      <c r="AIT36" s="5"/>
      <c r="AIU36" s="5"/>
      <c r="AIV36" s="5"/>
      <c r="AIW36" s="5"/>
      <c r="AIX36" s="5"/>
      <c r="AIY36" s="5"/>
      <c r="AIZ36" s="5"/>
      <c r="AJA36" s="5"/>
      <c r="AJB36" s="5"/>
      <c r="AJC36" s="5"/>
      <c r="AJD36" s="5"/>
      <c r="AJE36" s="5"/>
      <c r="AJF36" s="5"/>
      <c r="AJG36" s="5"/>
      <c r="AJH36" s="5"/>
      <c r="AJI36" s="5"/>
      <c r="AJJ36" s="5"/>
      <c r="AJK36" s="5"/>
      <c r="AJL36" s="5"/>
      <c r="AJM36" s="5"/>
      <c r="AJN36" s="5"/>
      <c r="AJO36" s="5"/>
      <c r="AJP36" s="5"/>
      <c r="AJQ36" s="5"/>
      <c r="AJR36" s="5"/>
      <c r="AJS36" s="5"/>
      <c r="AJT36" s="5"/>
      <c r="AJU36" s="5"/>
      <c r="AJV36" s="5"/>
      <c r="AJW36" s="5"/>
      <c r="AJX36" s="5"/>
      <c r="AJY36" s="5"/>
      <c r="AJZ36" s="5"/>
      <c r="AKA36" s="5"/>
      <c r="AKB36" s="5"/>
      <c r="AKC36" s="5"/>
      <c r="AKD36" s="5"/>
      <c r="AKE36" s="5"/>
      <c r="AKF36" s="5"/>
      <c r="AKG36" s="5"/>
      <c r="AKH36" s="5"/>
      <c r="AKI36" s="5"/>
      <c r="AKJ36" s="5"/>
      <c r="AKK36" s="5"/>
      <c r="AKL36" s="5"/>
      <c r="AKM36" s="5"/>
      <c r="AKN36" s="5"/>
      <c r="AKO36" s="5"/>
      <c r="AKP36" s="5"/>
      <c r="AKQ36" s="5"/>
      <c r="AKR36" s="5"/>
      <c r="AKS36" s="5"/>
      <c r="AKT36" s="5"/>
      <c r="AKU36" s="5"/>
      <c r="AKV36" s="5"/>
      <c r="AKW36" s="5"/>
      <c r="AKX36" s="5"/>
      <c r="AKY36" s="5"/>
      <c r="AKZ36" s="5"/>
      <c r="ALA36" s="5"/>
      <c r="ALB36" s="5"/>
      <c r="ALC36" s="5"/>
      <c r="ALD36" s="5"/>
      <c r="ALE36" s="5"/>
      <c r="ALF36" s="5"/>
      <c r="ALG36" s="5"/>
      <c r="ALH36" s="5"/>
      <c r="ALI36" s="5"/>
      <c r="ALJ36" s="5"/>
      <c r="ALK36" s="5"/>
      <c r="ALL36" s="5"/>
      <c r="ALM36" s="5"/>
      <c r="ALN36" s="5"/>
      <c r="ALO36" s="5"/>
      <c r="ALP36" s="5"/>
      <c r="ALQ36" s="5"/>
      <c r="ALR36" s="5"/>
      <c r="ALS36" s="5"/>
      <c r="ALT36" s="5"/>
      <c r="ALU36" s="5"/>
      <c r="ALV36" s="5"/>
      <c r="ALW36" s="5"/>
      <c r="ALX36" s="5"/>
      <c r="ALY36" s="5"/>
      <c r="ALZ36" s="5"/>
      <c r="AMA36" s="5"/>
      <c r="AMB36" s="5"/>
      <c r="AMC36" s="5"/>
      <c r="AMD36" s="5"/>
      <c r="AME36" s="5"/>
      <c r="AMF36" s="5"/>
      <c r="AMG36" s="5"/>
      <c r="AMH36" s="5"/>
      <c r="AMI36" s="5"/>
      <c r="AMJ36" s="5"/>
      <c r="AMK36" s="5"/>
      <c r="AML36" s="5"/>
      <c r="AMM36" s="5"/>
    </row>
    <row r="37" spans="1:1027" s="300" customFormat="1" ht="12.75" x14ac:dyDescent="0.2">
      <c r="A37" s="5"/>
      <c r="B37" s="5"/>
      <c r="C37" s="5"/>
      <c r="D37" s="5"/>
      <c r="E37" s="5"/>
      <c r="F37" s="5"/>
      <c r="G37" s="5"/>
      <c r="H37" s="5"/>
      <c r="I37" s="5"/>
      <c r="J37" s="5"/>
      <c r="K37" s="5"/>
      <c r="L37" s="5"/>
      <c r="M37" s="296"/>
      <c r="N37" s="296"/>
      <c r="O37" s="296"/>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5"/>
      <c r="NC37" s="5"/>
      <c r="ND37" s="5"/>
      <c r="NE37" s="5"/>
      <c r="NF37" s="5"/>
      <c r="NG37" s="5"/>
      <c r="NH37" s="5"/>
      <c r="NI37" s="5"/>
      <c r="NJ37" s="5"/>
      <c r="NK37" s="5"/>
      <c r="NL37" s="5"/>
      <c r="NM37" s="5"/>
      <c r="NN37" s="5"/>
      <c r="NO37" s="5"/>
      <c r="NP37" s="5"/>
      <c r="NQ37" s="5"/>
      <c r="NR37" s="5"/>
      <c r="NS37" s="5"/>
      <c r="NT37" s="5"/>
      <c r="NU37" s="5"/>
      <c r="NV37" s="5"/>
      <c r="NW37" s="5"/>
      <c r="NX37" s="5"/>
      <c r="NY37" s="5"/>
      <c r="NZ37" s="5"/>
      <c r="OA37" s="5"/>
      <c r="OB37" s="5"/>
      <c r="OC37" s="5"/>
      <c r="OD37" s="5"/>
      <c r="OE37" s="5"/>
      <c r="OF37" s="5"/>
      <c r="OG37" s="5"/>
      <c r="OH37" s="5"/>
      <c r="OI37" s="5"/>
      <c r="OJ37" s="5"/>
      <c r="OK37" s="5"/>
      <c r="OL37" s="5"/>
      <c r="OM37" s="5"/>
      <c r="ON37" s="5"/>
      <c r="OO37" s="5"/>
      <c r="OP37" s="5"/>
      <c r="OQ37" s="5"/>
      <c r="OR37" s="5"/>
      <c r="OS37" s="5"/>
      <c r="OT37" s="5"/>
      <c r="OU37" s="5"/>
      <c r="OV37" s="5"/>
      <c r="OW37" s="5"/>
      <c r="OX37" s="5"/>
      <c r="OY37" s="5"/>
      <c r="OZ37" s="5"/>
      <c r="PA37" s="5"/>
      <c r="PB37" s="5"/>
      <c r="PC37" s="5"/>
      <c r="PD37" s="5"/>
      <c r="PE37" s="5"/>
      <c r="PF37" s="5"/>
      <c r="PG37" s="5"/>
      <c r="PH37" s="5"/>
      <c r="PI37" s="5"/>
      <c r="PJ37" s="5"/>
      <c r="PK37" s="5"/>
      <c r="PL37" s="5"/>
      <c r="PM37" s="5"/>
      <c r="PN37" s="5"/>
      <c r="PO37" s="5"/>
      <c r="PP37" s="5"/>
      <c r="PQ37" s="5"/>
      <c r="PR37" s="5"/>
      <c r="PS37" s="5"/>
      <c r="PT37" s="5"/>
      <c r="PU37" s="5"/>
      <c r="PV37" s="5"/>
      <c r="PW37" s="5"/>
      <c r="PX37" s="5"/>
      <c r="PY37" s="5"/>
      <c r="PZ37" s="5"/>
      <c r="QA37" s="5"/>
      <c r="QB37" s="5"/>
      <c r="QC37" s="5"/>
      <c r="QD37" s="5"/>
      <c r="QE37" s="5"/>
      <c r="QF37" s="5"/>
      <c r="QG37" s="5"/>
      <c r="QH37" s="5"/>
      <c r="QI37" s="5"/>
      <c r="QJ37" s="5"/>
      <c r="QK37" s="5"/>
      <c r="QL37" s="5"/>
      <c r="QM37" s="5"/>
      <c r="QN37" s="5"/>
      <c r="QO37" s="5"/>
      <c r="QP37" s="5"/>
      <c r="QQ37" s="5"/>
      <c r="QR37" s="5"/>
      <c r="QS37" s="5"/>
      <c r="QT37" s="5"/>
      <c r="QU37" s="5"/>
      <c r="QV37" s="5"/>
      <c r="QW37" s="5"/>
      <c r="QX37" s="5"/>
      <c r="QY37" s="5"/>
      <c r="QZ37" s="5"/>
      <c r="RA37" s="5"/>
      <c r="RB37" s="5"/>
      <c r="RC37" s="5"/>
      <c r="RD37" s="5"/>
      <c r="RE37" s="5"/>
      <c r="RF37" s="5"/>
      <c r="RG37" s="5"/>
      <c r="RH37" s="5"/>
      <c r="RI37" s="5"/>
      <c r="RJ37" s="5"/>
      <c r="RK37" s="5"/>
      <c r="RL37" s="5"/>
      <c r="RM37" s="5"/>
      <c r="RN37" s="5"/>
      <c r="RO37" s="5"/>
      <c r="RP37" s="5"/>
      <c r="RQ37" s="5"/>
      <c r="RR37" s="5"/>
      <c r="RS37" s="5"/>
      <c r="RT37" s="5"/>
      <c r="RU37" s="5"/>
      <c r="RV37" s="5"/>
      <c r="RW37" s="5"/>
      <c r="RX37" s="5"/>
      <c r="RY37" s="5"/>
      <c r="RZ37" s="5"/>
      <c r="SA37" s="5"/>
      <c r="SB37" s="5"/>
      <c r="SC37" s="5"/>
      <c r="SD37" s="5"/>
      <c r="SE37" s="5"/>
      <c r="SF37" s="5"/>
      <c r="SG37" s="5"/>
      <c r="SH37" s="5"/>
      <c r="SI37" s="5"/>
      <c r="SJ37" s="5"/>
      <c r="SK37" s="5"/>
      <c r="SL37" s="5"/>
      <c r="SM37" s="5"/>
      <c r="SN37" s="5"/>
      <c r="SO37" s="5"/>
      <c r="SP37" s="5"/>
      <c r="SQ37" s="5"/>
      <c r="SR37" s="5"/>
      <c r="SS37" s="5"/>
      <c r="ST37" s="5"/>
      <c r="SU37" s="5"/>
      <c r="SV37" s="5"/>
      <c r="SW37" s="5"/>
      <c r="SX37" s="5"/>
      <c r="SY37" s="5"/>
      <c r="SZ37" s="5"/>
      <c r="TA37" s="5"/>
      <c r="TB37" s="5"/>
      <c r="TC37" s="5"/>
      <c r="TD37" s="5"/>
      <c r="TE37" s="5"/>
      <c r="TF37" s="5"/>
      <c r="TG37" s="5"/>
      <c r="TH37" s="5"/>
      <c r="TI37" s="5"/>
      <c r="TJ37" s="5"/>
      <c r="TK37" s="5"/>
      <c r="TL37" s="5"/>
      <c r="TM37" s="5"/>
      <c r="TN37" s="5"/>
      <c r="TO37" s="5"/>
      <c r="TP37" s="5"/>
      <c r="TQ37" s="5"/>
      <c r="TR37" s="5"/>
      <c r="TS37" s="5"/>
      <c r="TT37" s="5"/>
      <c r="TU37" s="5"/>
      <c r="TV37" s="5"/>
      <c r="TW37" s="5"/>
      <c r="TX37" s="5"/>
      <c r="TY37" s="5"/>
      <c r="TZ37" s="5"/>
      <c r="UA37" s="5"/>
      <c r="UB37" s="5"/>
      <c r="UC37" s="5"/>
      <c r="UD37" s="5"/>
      <c r="UE37" s="5"/>
      <c r="UF37" s="5"/>
      <c r="UG37" s="5"/>
      <c r="UH37" s="5"/>
      <c r="UI37" s="5"/>
      <c r="UJ37" s="5"/>
      <c r="UK37" s="5"/>
      <c r="UL37" s="5"/>
      <c r="UM37" s="5"/>
      <c r="UN37" s="5"/>
      <c r="UO37" s="5"/>
      <c r="UP37" s="5"/>
      <c r="UQ37" s="5"/>
      <c r="UR37" s="5"/>
      <c r="US37" s="5"/>
      <c r="UT37" s="5"/>
      <c r="UU37" s="5"/>
      <c r="UV37" s="5"/>
      <c r="UW37" s="5"/>
      <c r="UX37" s="5"/>
      <c r="UY37" s="5"/>
      <c r="UZ37" s="5"/>
      <c r="VA37" s="5"/>
      <c r="VB37" s="5"/>
      <c r="VC37" s="5"/>
      <c r="VD37" s="5"/>
      <c r="VE37" s="5"/>
      <c r="VF37" s="5"/>
      <c r="VG37" s="5"/>
      <c r="VH37" s="5"/>
      <c r="VI37" s="5"/>
      <c r="VJ37" s="5"/>
      <c r="VK37" s="5"/>
      <c r="VL37" s="5"/>
      <c r="VM37" s="5"/>
      <c r="VN37" s="5"/>
      <c r="VO37" s="5"/>
      <c r="VP37" s="5"/>
      <c r="VQ37" s="5"/>
      <c r="VR37" s="5"/>
      <c r="VS37" s="5"/>
      <c r="VT37" s="5"/>
      <c r="VU37" s="5"/>
      <c r="VV37" s="5"/>
      <c r="VW37" s="5"/>
      <c r="VX37" s="5"/>
      <c r="VY37" s="5"/>
      <c r="VZ37" s="5"/>
      <c r="WA37" s="5"/>
      <c r="WB37" s="5"/>
      <c r="WC37" s="5"/>
      <c r="WD37" s="5"/>
      <c r="WE37" s="5"/>
      <c r="WF37" s="5"/>
      <c r="WG37" s="5"/>
      <c r="WH37" s="5"/>
      <c r="WI37" s="5"/>
      <c r="WJ37" s="5"/>
      <c r="WK37" s="5"/>
      <c r="WL37" s="5"/>
      <c r="WM37" s="5"/>
      <c r="WN37" s="5"/>
      <c r="WO37" s="5"/>
      <c r="WP37" s="5"/>
      <c r="WQ37" s="5"/>
      <c r="WR37" s="5"/>
      <c r="WS37" s="5"/>
      <c r="WT37" s="5"/>
      <c r="WU37" s="5"/>
      <c r="WV37" s="5"/>
      <c r="WW37" s="5"/>
      <c r="WX37" s="5"/>
      <c r="WY37" s="5"/>
      <c r="WZ37" s="5"/>
      <c r="XA37" s="5"/>
      <c r="XB37" s="5"/>
      <c r="XC37" s="5"/>
      <c r="XD37" s="5"/>
      <c r="XE37" s="5"/>
      <c r="XF37" s="5"/>
      <c r="XG37" s="5"/>
      <c r="XH37" s="5"/>
      <c r="XI37" s="5"/>
      <c r="XJ37" s="5"/>
      <c r="XK37" s="5"/>
      <c r="XL37" s="5"/>
      <c r="XM37" s="5"/>
      <c r="XN37" s="5"/>
      <c r="XO37" s="5"/>
      <c r="XP37" s="5"/>
      <c r="XQ37" s="5"/>
      <c r="XR37" s="5"/>
      <c r="XS37" s="5"/>
      <c r="XT37" s="5"/>
      <c r="XU37" s="5"/>
      <c r="XV37" s="5"/>
      <c r="XW37" s="5"/>
      <c r="XX37" s="5"/>
      <c r="XY37" s="5"/>
      <c r="XZ37" s="5"/>
      <c r="YA37" s="5"/>
      <c r="YB37" s="5"/>
      <c r="YC37" s="5"/>
      <c r="YD37" s="5"/>
      <c r="YE37" s="5"/>
      <c r="YF37" s="5"/>
      <c r="YG37" s="5"/>
      <c r="YH37" s="5"/>
      <c r="YI37" s="5"/>
      <c r="YJ37" s="5"/>
      <c r="YK37" s="5"/>
      <c r="YL37" s="5"/>
      <c r="YM37" s="5"/>
      <c r="YN37" s="5"/>
      <c r="YO37" s="5"/>
      <c r="YP37" s="5"/>
      <c r="YQ37" s="5"/>
      <c r="YR37" s="5"/>
      <c r="YS37" s="5"/>
      <c r="YT37" s="5"/>
      <c r="YU37" s="5"/>
      <c r="YV37" s="5"/>
      <c r="YW37" s="5"/>
      <c r="YX37" s="5"/>
      <c r="YY37" s="5"/>
      <c r="YZ37" s="5"/>
      <c r="ZA37" s="5"/>
      <c r="ZB37" s="5"/>
      <c r="ZC37" s="5"/>
      <c r="ZD37" s="5"/>
      <c r="ZE37" s="5"/>
      <c r="ZF37" s="5"/>
      <c r="ZG37" s="5"/>
      <c r="ZH37" s="5"/>
      <c r="ZI37" s="5"/>
      <c r="ZJ37" s="5"/>
      <c r="ZK37" s="5"/>
      <c r="ZL37" s="5"/>
      <c r="ZM37" s="5"/>
      <c r="ZN37" s="5"/>
      <c r="ZO37" s="5"/>
      <c r="ZP37" s="5"/>
      <c r="ZQ37" s="5"/>
      <c r="ZR37" s="5"/>
      <c r="ZS37" s="5"/>
      <c r="ZT37" s="5"/>
      <c r="ZU37" s="5"/>
      <c r="ZV37" s="5"/>
      <c r="ZW37" s="5"/>
      <c r="ZX37" s="5"/>
      <c r="ZY37" s="5"/>
      <c r="ZZ37" s="5"/>
      <c r="AAA37" s="5"/>
      <c r="AAB37" s="5"/>
      <c r="AAC37" s="5"/>
      <c r="AAD37" s="5"/>
      <c r="AAE37" s="5"/>
      <c r="AAF37" s="5"/>
      <c r="AAG37" s="5"/>
      <c r="AAH37" s="5"/>
      <c r="AAI37" s="5"/>
      <c r="AAJ37" s="5"/>
      <c r="AAK37" s="5"/>
      <c r="AAL37" s="5"/>
      <c r="AAM37" s="5"/>
      <c r="AAN37" s="5"/>
      <c r="AAO37" s="5"/>
      <c r="AAP37" s="5"/>
      <c r="AAQ37" s="5"/>
      <c r="AAR37" s="5"/>
      <c r="AAS37" s="5"/>
      <c r="AAT37" s="5"/>
      <c r="AAU37" s="5"/>
      <c r="AAV37" s="5"/>
      <c r="AAW37" s="5"/>
      <c r="AAX37" s="5"/>
      <c r="AAY37" s="5"/>
      <c r="AAZ37" s="5"/>
      <c r="ABA37" s="5"/>
      <c r="ABB37" s="5"/>
      <c r="ABC37" s="5"/>
      <c r="ABD37" s="5"/>
      <c r="ABE37" s="5"/>
      <c r="ABF37" s="5"/>
      <c r="ABG37" s="5"/>
      <c r="ABH37" s="5"/>
      <c r="ABI37" s="5"/>
      <c r="ABJ37" s="5"/>
      <c r="ABK37" s="5"/>
      <c r="ABL37" s="5"/>
      <c r="ABM37" s="5"/>
      <c r="ABN37" s="5"/>
      <c r="ABO37" s="5"/>
      <c r="ABP37" s="5"/>
      <c r="ABQ37" s="5"/>
      <c r="ABR37" s="5"/>
      <c r="ABS37" s="5"/>
      <c r="ABT37" s="5"/>
      <c r="ABU37" s="5"/>
      <c r="ABV37" s="5"/>
      <c r="ABW37" s="5"/>
      <c r="ABX37" s="5"/>
      <c r="ABY37" s="5"/>
      <c r="ABZ37" s="5"/>
      <c r="ACA37" s="5"/>
      <c r="ACB37" s="5"/>
      <c r="ACC37" s="5"/>
      <c r="ACD37" s="5"/>
      <c r="ACE37" s="5"/>
      <c r="ACF37" s="5"/>
      <c r="ACG37" s="5"/>
      <c r="ACH37" s="5"/>
      <c r="ACI37" s="5"/>
      <c r="ACJ37" s="5"/>
      <c r="ACK37" s="5"/>
      <c r="ACL37" s="5"/>
      <c r="ACM37" s="5"/>
      <c r="ACN37" s="5"/>
      <c r="ACO37" s="5"/>
      <c r="ACP37" s="5"/>
      <c r="ACQ37" s="5"/>
      <c r="ACR37" s="5"/>
      <c r="ACS37" s="5"/>
      <c r="ACT37" s="5"/>
      <c r="ACU37" s="5"/>
      <c r="ACV37" s="5"/>
      <c r="ACW37" s="5"/>
      <c r="ACX37" s="5"/>
      <c r="ACY37" s="5"/>
      <c r="ACZ37" s="5"/>
      <c r="ADA37" s="5"/>
      <c r="ADB37" s="5"/>
      <c r="ADC37" s="5"/>
      <c r="ADD37" s="5"/>
      <c r="ADE37" s="5"/>
      <c r="ADF37" s="5"/>
      <c r="ADG37" s="5"/>
      <c r="ADH37" s="5"/>
      <c r="ADI37" s="5"/>
      <c r="ADJ37" s="5"/>
      <c r="ADK37" s="5"/>
      <c r="ADL37" s="5"/>
      <c r="ADM37" s="5"/>
      <c r="ADN37" s="5"/>
      <c r="ADO37" s="5"/>
      <c r="ADP37" s="5"/>
      <c r="ADQ37" s="5"/>
      <c r="ADR37" s="5"/>
      <c r="ADS37" s="5"/>
      <c r="ADT37" s="5"/>
      <c r="ADU37" s="5"/>
      <c r="ADV37" s="5"/>
      <c r="ADW37" s="5"/>
      <c r="ADX37" s="5"/>
      <c r="ADY37" s="5"/>
      <c r="ADZ37" s="5"/>
      <c r="AEA37" s="5"/>
      <c r="AEB37" s="5"/>
      <c r="AEC37" s="5"/>
      <c r="AED37" s="5"/>
      <c r="AEE37" s="5"/>
      <c r="AEF37" s="5"/>
      <c r="AEG37" s="5"/>
      <c r="AEH37" s="5"/>
      <c r="AEI37" s="5"/>
      <c r="AEJ37" s="5"/>
      <c r="AEK37" s="5"/>
      <c r="AEL37" s="5"/>
      <c r="AEM37" s="5"/>
      <c r="AEN37" s="5"/>
      <c r="AEO37" s="5"/>
      <c r="AEP37" s="5"/>
      <c r="AEQ37" s="5"/>
      <c r="AER37" s="5"/>
      <c r="AES37" s="5"/>
      <c r="AET37" s="5"/>
      <c r="AEU37" s="5"/>
      <c r="AEV37" s="5"/>
      <c r="AEW37" s="5"/>
      <c r="AEX37" s="5"/>
      <c r="AEY37" s="5"/>
      <c r="AEZ37" s="5"/>
      <c r="AFA37" s="5"/>
      <c r="AFB37" s="5"/>
      <c r="AFC37" s="5"/>
      <c r="AFD37" s="5"/>
      <c r="AFE37" s="5"/>
      <c r="AFF37" s="5"/>
      <c r="AFG37" s="5"/>
      <c r="AFH37" s="5"/>
      <c r="AFI37" s="5"/>
      <c r="AFJ37" s="5"/>
      <c r="AFK37" s="5"/>
      <c r="AFL37" s="5"/>
      <c r="AFM37" s="5"/>
      <c r="AFN37" s="5"/>
      <c r="AFO37" s="5"/>
      <c r="AFP37" s="5"/>
      <c r="AFQ37" s="5"/>
      <c r="AFR37" s="5"/>
      <c r="AFS37" s="5"/>
      <c r="AFT37" s="5"/>
      <c r="AFU37" s="5"/>
      <c r="AFV37" s="5"/>
      <c r="AFW37" s="5"/>
      <c r="AFX37" s="5"/>
      <c r="AFY37" s="5"/>
      <c r="AFZ37" s="5"/>
      <c r="AGA37" s="5"/>
      <c r="AGB37" s="5"/>
      <c r="AGC37" s="5"/>
      <c r="AGD37" s="5"/>
      <c r="AGE37" s="5"/>
      <c r="AGF37" s="5"/>
      <c r="AGG37" s="5"/>
      <c r="AGH37" s="5"/>
      <c r="AGI37" s="5"/>
      <c r="AGJ37" s="5"/>
      <c r="AGK37" s="5"/>
      <c r="AGL37" s="5"/>
      <c r="AGM37" s="5"/>
      <c r="AGN37" s="5"/>
      <c r="AGO37" s="5"/>
      <c r="AGP37" s="5"/>
      <c r="AGQ37" s="5"/>
      <c r="AGR37" s="5"/>
      <c r="AGS37" s="5"/>
      <c r="AGT37" s="5"/>
      <c r="AGU37" s="5"/>
      <c r="AGV37" s="5"/>
      <c r="AGW37" s="5"/>
      <c r="AGX37" s="5"/>
      <c r="AGY37" s="5"/>
      <c r="AGZ37" s="5"/>
      <c r="AHA37" s="5"/>
      <c r="AHB37" s="5"/>
      <c r="AHC37" s="5"/>
      <c r="AHD37" s="5"/>
      <c r="AHE37" s="5"/>
      <c r="AHF37" s="5"/>
      <c r="AHG37" s="5"/>
      <c r="AHH37" s="5"/>
      <c r="AHI37" s="5"/>
      <c r="AHJ37" s="5"/>
      <c r="AHK37" s="5"/>
      <c r="AHL37" s="5"/>
      <c r="AHM37" s="5"/>
      <c r="AHN37" s="5"/>
      <c r="AHO37" s="5"/>
      <c r="AHP37" s="5"/>
      <c r="AHQ37" s="5"/>
      <c r="AHR37" s="5"/>
      <c r="AHS37" s="5"/>
      <c r="AHT37" s="5"/>
      <c r="AHU37" s="5"/>
      <c r="AHV37" s="5"/>
      <c r="AHW37" s="5"/>
      <c r="AHX37" s="5"/>
      <c r="AHY37" s="5"/>
      <c r="AHZ37" s="5"/>
      <c r="AIA37" s="5"/>
      <c r="AIB37" s="5"/>
      <c r="AIC37" s="5"/>
      <c r="AID37" s="5"/>
      <c r="AIE37" s="5"/>
      <c r="AIF37" s="5"/>
      <c r="AIG37" s="5"/>
      <c r="AIH37" s="5"/>
      <c r="AII37" s="5"/>
      <c r="AIJ37" s="5"/>
      <c r="AIK37" s="5"/>
      <c r="AIL37" s="5"/>
      <c r="AIM37" s="5"/>
      <c r="AIN37" s="5"/>
      <c r="AIO37" s="5"/>
      <c r="AIP37" s="5"/>
      <c r="AIQ37" s="5"/>
      <c r="AIR37" s="5"/>
      <c r="AIS37" s="5"/>
      <c r="AIT37" s="5"/>
      <c r="AIU37" s="5"/>
      <c r="AIV37" s="5"/>
      <c r="AIW37" s="5"/>
      <c r="AIX37" s="5"/>
      <c r="AIY37" s="5"/>
      <c r="AIZ37" s="5"/>
      <c r="AJA37" s="5"/>
      <c r="AJB37" s="5"/>
      <c r="AJC37" s="5"/>
      <c r="AJD37" s="5"/>
      <c r="AJE37" s="5"/>
      <c r="AJF37" s="5"/>
      <c r="AJG37" s="5"/>
      <c r="AJH37" s="5"/>
      <c r="AJI37" s="5"/>
      <c r="AJJ37" s="5"/>
      <c r="AJK37" s="5"/>
      <c r="AJL37" s="5"/>
      <c r="AJM37" s="5"/>
      <c r="AJN37" s="5"/>
      <c r="AJO37" s="5"/>
      <c r="AJP37" s="5"/>
      <c r="AJQ37" s="5"/>
      <c r="AJR37" s="5"/>
      <c r="AJS37" s="5"/>
      <c r="AJT37" s="5"/>
      <c r="AJU37" s="5"/>
      <c r="AJV37" s="5"/>
      <c r="AJW37" s="5"/>
      <c r="AJX37" s="5"/>
      <c r="AJY37" s="5"/>
      <c r="AJZ37" s="5"/>
      <c r="AKA37" s="5"/>
      <c r="AKB37" s="5"/>
      <c r="AKC37" s="5"/>
      <c r="AKD37" s="5"/>
      <c r="AKE37" s="5"/>
      <c r="AKF37" s="5"/>
      <c r="AKG37" s="5"/>
      <c r="AKH37" s="5"/>
      <c r="AKI37" s="5"/>
      <c r="AKJ37" s="5"/>
      <c r="AKK37" s="5"/>
      <c r="AKL37" s="5"/>
      <c r="AKM37" s="5"/>
      <c r="AKN37" s="5"/>
      <c r="AKO37" s="5"/>
      <c r="AKP37" s="5"/>
      <c r="AKQ37" s="5"/>
      <c r="AKR37" s="5"/>
      <c r="AKS37" s="5"/>
      <c r="AKT37" s="5"/>
      <c r="AKU37" s="5"/>
      <c r="AKV37" s="5"/>
      <c r="AKW37" s="5"/>
      <c r="AKX37" s="5"/>
      <c r="AKY37" s="5"/>
      <c r="AKZ37" s="5"/>
      <c r="ALA37" s="5"/>
      <c r="ALB37" s="5"/>
      <c r="ALC37" s="5"/>
      <c r="ALD37" s="5"/>
      <c r="ALE37" s="5"/>
      <c r="ALF37" s="5"/>
      <c r="ALG37" s="5"/>
      <c r="ALH37" s="5"/>
      <c r="ALI37" s="5"/>
      <c r="ALJ37" s="5"/>
      <c r="ALK37" s="5"/>
      <c r="ALL37" s="5"/>
      <c r="ALM37" s="5"/>
      <c r="ALN37" s="5"/>
      <c r="ALO37" s="5"/>
      <c r="ALP37" s="5"/>
      <c r="ALQ37" s="5"/>
      <c r="ALR37" s="5"/>
      <c r="ALS37" s="5"/>
      <c r="ALT37" s="5"/>
      <c r="ALU37" s="5"/>
      <c r="ALV37" s="5"/>
      <c r="ALW37" s="5"/>
      <c r="ALX37" s="5"/>
      <c r="ALY37" s="5"/>
      <c r="ALZ37" s="5"/>
      <c r="AMA37" s="5"/>
      <c r="AMB37" s="5"/>
      <c r="AMC37" s="5"/>
      <c r="AMD37" s="5"/>
      <c r="AME37" s="5"/>
      <c r="AMF37" s="5"/>
      <c r="AMG37" s="5"/>
      <c r="AMH37" s="5"/>
      <c r="AMI37" s="5"/>
      <c r="AMJ37" s="5"/>
      <c r="AMK37" s="5"/>
      <c r="AML37" s="5"/>
      <c r="AMM37" s="5"/>
    </row>
    <row r="38" spans="1:1027" s="300" customFormat="1" ht="12.75" x14ac:dyDescent="0.2">
      <c r="A38" s="5"/>
      <c r="B38" s="5"/>
      <c r="C38" s="5"/>
      <c r="D38" s="5"/>
      <c r="E38" s="5"/>
      <c r="F38" s="5"/>
      <c r="G38" s="5"/>
      <c r="H38" s="5"/>
      <c r="I38" s="5"/>
      <c r="J38" s="5"/>
      <c r="K38" s="5"/>
      <c r="L38" s="5"/>
      <c r="M38" s="296"/>
      <c r="N38" s="296"/>
      <c r="O38" s="296"/>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5"/>
      <c r="KN38" s="5"/>
      <c r="KO38" s="5"/>
      <c r="KP38" s="5"/>
      <c r="KQ38" s="5"/>
      <c r="KR38" s="5"/>
      <c r="KS38" s="5"/>
      <c r="KT38" s="5"/>
      <c r="KU38" s="5"/>
      <c r="KV38" s="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5"/>
      <c r="MP38" s="5"/>
      <c r="MQ38" s="5"/>
      <c r="MR38" s="5"/>
      <c r="MS38" s="5"/>
      <c r="MT38" s="5"/>
      <c r="MU38" s="5"/>
      <c r="MV38" s="5"/>
      <c r="MW38" s="5"/>
      <c r="MX38" s="5"/>
      <c r="MY38" s="5"/>
      <c r="MZ38" s="5"/>
      <c r="NA38" s="5"/>
      <c r="NB38" s="5"/>
      <c r="NC38" s="5"/>
      <c r="ND38" s="5"/>
      <c r="NE38" s="5"/>
      <c r="NF38" s="5"/>
      <c r="NG38" s="5"/>
      <c r="NH38" s="5"/>
      <c r="NI38" s="5"/>
      <c r="NJ38" s="5"/>
      <c r="NK38" s="5"/>
      <c r="NL38" s="5"/>
      <c r="NM38" s="5"/>
      <c r="NN38" s="5"/>
      <c r="NO38" s="5"/>
      <c r="NP38" s="5"/>
      <c r="NQ38" s="5"/>
      <c r="NR38" s="5"/>
      <c r="NS38" s="5"/>
      <c r="NT38" s="5"/>
      <c r="NU38" s="5"/>
      <c r="NV38" s="5"/>
      <c r="NW38" s="5"/>
      <c r="NX38" s="5"/>
      <c r="NY38" s="5"/>
      <c r="NZ38" s="5"/>
      <c r="OA38" s="5"/>
      <c r="OB38" s="5"/>
      <c r="OC38" s="5"/>
      <c r="OD38" s="5"/>
      <c r="OE38" s="5"/>
      <c r="OF38" s="5"/>
      <c r="OG38" s="5"/>
      <c r="OH38" s="5"/>
      <c r="OI38" s="5"/>
      <c r="OJ38" s="5"/>
      <c r="OK38" s="5"/>
      <c r="OL38" s="5"/>
      <c r="OM38" s="5"/>
      <c r="ON38" s="5"/>
      <c r="OO38" s="5"/>
      <c r="OP38" s="5"/>
      <c r="OQ38" s="5"/>
      <c r="OR38" s="5"/>
      <c r="OS38" s="5"/>
      <c r="OT38" s="5"/>
      <c r="OU38" s="5"/>
      <c r="OV38" s="5"/>
      <c r="OW38" s="5"/>
      <c r="OX38" s="5"/>
      <c r="OY38" s="5"/>
      <c r="OZ38" s="5"/>
      <c r="PA38" s="5"/>
      <c r="PB38" s="5"/>
      <c r="PC38" s="5"/>
      <c r="PD38" s="5"/>
      <c r="PE38" s="5"/>
      <c r="PF38" s="5"/>
      <c r="PG38" s="5"/>
      <c r="PH38" s="5"/>
      <c r="PI38" s="5"/>
      <c r="PJ38" s="5"/>
      <c r="PK38" s="5"/>
      <c r="PL38" s="5"/>
      <c r="PM38" s="5"/>
      <c r="PN38" s="5"/>
      <c r="PO38" s="5"/>
      <c r="PP38" s="5"/>
      <c r="PQ38" s="5"/>
      <c r="PR38" s="5"/>
      <c r="PS38" s="5"/>
      <c r="PT38" s="5"/>
      <c r="PU38" s="5"/>
      <c r="PV38" s="5"/>
      <c r="PW38" s="5"/>
      <c r="PX38" s="5"/>
      <c r="PY38" s="5"/>
      <c r="PZ38" s="5"/>
      <c r="QA38" s="5"/>
      <c r="QB38" s="5"/>
      <c r="QC38" s="5"/>
      <c r="QD38" s="5"/>
      <c r="QE38" s="5"/>
      <c r="QF38" s="5"/>
      <c r="QG38" s="5"/>
      <c r="QH38" s="5"/>
      <c r="QI38" s="5"/>
      <c r="QJ38" s="5"/>
      <c r="QK38" s="5"/>
      <c r="QL38" s="5"/>
      <c r="QM38" s="5"/>
      <c r="QN38" s="5"/>
      <c r="QO38" s="5"/>
      <c r="QP38" s="5"/>
      <c r="QQ38" s="5"/>
      <c r="QR38" s="5"/>
      <c r="QS38" s="5"/>
      <c r="QT38" s="5"/>
      <c r="QU38" s="5"/>
      <c r="QV38" s="5"/>
      <c r="QW38" s="5"/>
      <c r="QX38" s="5"/>
      <c r="QY38" s="5"/>
      <c r="QZ38" s="5"/>
      <c r="RA38" s="5"/>
      <c r="RB38" s="5"/>
      <c r="RC38" s="5"/>
      <c r="RD38" s="5"/>
      <c r="RE38" s="5"/>
      <c r="RF38" s="5"/>
      <c r="RG38" s="5"/>
      <c r="RH38" s="5"/>
      <c r="RI38" s="5"/>
      <c r="RJ38" s="5"/>
      <c r="RK38" s="5"/>
      <c r="RL38" s="5"/>
      <c r="RM38" s="5"/>
      <c r="RN38" s="5"/>
      <c r="RO38" s="5"/>
      <c r="RP38" s="5"/>
      <c r="RQ38" s="5"/>
      <c r="RR38" s="5"/>
      <c r="RS38" s="5"/>
      <c r="RT38" s="5"/>
      <c r="RU38" s="5"/>
      <c r="RV38" s="5"/>
      <c r="RW38" s="5"/>
      <c r="RX38" s="5"/>
      <c r="RY38" s="5"/>
      <c r="RZ38" s="5"/>
      <c r="SA38" s="5"/>
      <c r="SB38" s="5"/>
      <c r="SC38" s="5"/>
      <c r="SD38" s="5"/>
      <c r="SE38" s="5"/>
      <c r="SF38" s="5"/>
      <c r="SG38" s="5"/>
      <c r="SH38" s="5"/>
      <c r="SI38" s="5"/>
      <c r="SJ38" s="5"/>
      <c r="SK38" s="5"/>
      <c r="SL38" s="5"/>
      <c r="SM38" s="5"/>
      <c r="SN38" s="5"/>
      <c r="SO38" s="5"/>
      <c r="SP38" s="5"/>
      <c r="SQ38" s="5"/>
      <c r="SR38" s="5"/>
      <c r="SS38" s="5"/>
      <c r="ST38" s="5"/>
      <c r="SU38" s="5"/>
      <c r="SV38" s="5"/>
      <c r="SW38" s="5"/>
      <c r="SX38" s="5"/>
      <c r="SY38" s="5"/>
      <c r="SZ38" s="5"/>
      <c r="TA38" s="5"/>
      <c r="TB38" s="5"/>
      <c r="TC38" s="5"/>
      <c r="TD38" s="5"/>
      <c r="TE38" s="5"/>
      <c r="TF38" s="5"/>
      <c r="TG38" s="5"/>
      <c r="TH38" s="5"/>
      <c r="TI38" s="5"/>
      <c r="TJ38" s="5"/>
      <c r="TK38" s="5"/>
      <c r="TL38" s="5"/>
      <c r="TM38" s="5"/>
      <c r="TN38" s="5"/>
      <c r="TO38" s="5"/>
      <c r="TP38" s="5"/>
      <c r="TQ38" s="5"/>
      <c r="TR38" s="5"/>
      <c r="TS38" s="5"/>
      <c r="TT38" s="5"/>
      <c r="TU38" s="5"/>
      <c r="TV38" s="5"/>
      <c r="TW38" s="5"/>
      <c r="TX38" s="5"/>
      <c r="TY38" s="5"/>
      <c r="TZ38" s="5"/>
      <c r="UA38" s="5"/>
      <c r="UB38" s="5"/>
      <c r="UC38" s="5"/>
      <c r="UD38" s="5"/>
      <c r="UE38" s="5"/>
      <c r="UF38" s="5"/>
      <c r="UG38" s="5"/>
      <c r="UH38" s="5"/>
      <c r="UI38" s="5"/>
      <c r="UJ38" s="5"/>
      <c r="UK38" s="5"/>
      <c r="UL38" s="5"/>
      <c r="UM38" s="5"/>
      <c r="UN38" s="5"/>
      <c r="UO38" s="5"/>
      <c r="UP38" s="5"/>
      <c r="UQ38" s="5"/>
      <c r="UR38" s="5"/>
      <c r="US38" s="5"/>
      <c r="UT38" s="5"/>
      <c r="UU38" s="5"/>
      <c r="UV38" s="5"/>
      <c r="UW38" s="5"/>
      <c r="UX38" s="5"/>
      <c r="UY38" s="5"/>
      <c r="UZ38" s="5"/>
      <c r="VA38" s="5"/>
      <c r="VB38" s="5"/>
      <c r="VC38" s="5"/>
      <c r="VD38" s="5"/>
      <c r="VE38" s="5"/>
      <c r="VF38" s="5"/>
      <c r="VG38" s="5"/>
      <c r="VH38" s="5"/>
      <c r="VI38" s="5"/>
      <c r="VJ38" s="5"/>
      <c r="VK38" s="5"/>
      <c r="VL38" s="5"/>
      <c r="VM38" s="5"/>
      <c r="VN38" s="5"/>
      <c r="VO38" s="5"/>
      <c r="VP38" s="5"/>
      <c r="VQ38" s="5"/>
      <c r="VR38" s="5"/>
      <c r="VS38" s="5"/>
      <c r="VT38" s="5"/>
      <c r="VU38" s="5"/>
      <c r="VV38" s="5"/>
      <c r="VW38" s="5"/>
      <c r="VX38" s="5"/>
      <c r="VY38" s="5"/>
      <c r="VZ38" s="5"/>
      <c r="WA38" s="5"/>
      <c r="WB38" s="5"/>
      <c r="WC38" s="5"/>
      <c r="WD38" s="5"/>
      <c r="WE38" s="5"/>
      <c r="WF38" s="5"/>
      <c r="WG38" s="5"/>
      <c r="WH38" s="5"/>
      <c r="WI38" s="5"/>
      <c r="WJ38" s="5"/>
      <c r="WK38" s="5"/>
      <c r="WL38" s="5"/>
      <c r="WM38" s="5"/>
      <c r="WN38" s="5"/>
      <c r="WO38" s="5"/>
      <c r="WP38" s="5"/>
      <c r="WQ38" s="5"/>
      <c r="WR38" s="5"/>
      <c r="WS38" s="5"/>
      <c r="WT38" s="5"/>
      <c r="WU38" s="5"/>
      <c r="WV38" s="5"/>
      <c r="WW38" s="5"/>
      <c r="WX38" s="5"/>
      <c r="WY38" s="5"/>
      <c r="WZ38" s="5"/>
      <c r="XA38" s="5"/>
      <c r="XB38" s="5"/>
      <c r="XC38" s="5"/>
      <c r="XD38" s="5"/>
      <c r="XE38" s="5"/>
      <c r="XF38" s="5"/>
      <c r="XG38" s="5"/>
      <c r="XH38" s="5"/>
      <c r="XI38" s="5"/>
      <c r="XJ38" s="5"/>
      <c r="XK38" s="5"/>
      <c r="XL38" s="5"/>
      <c r="XM38" s="5"/>
      <c r="XN38" s="5"/>
      <c r="XO38" s="5"/>
      <c r="XP38" s="5"/>
      <c r="XQ38" s="5"/>
      <c r="XR38" s="5"/>
      <c r="XS38" s="5"/>
      <c r="XT38" s="5"/>
      <c r="XU38" s="5"/>
      <c r="XV38" s="5"/>
      <c r="XW38" s="5"/>
      <c r="XX38" s="5"/>
      <c r="XY38" s="5"/>
      <c r="XZ38" s="5"/>
      <c r="YA38" s="5"/>
      <c r="YB38" s="5"/>
      <c r="YC38" s="5"/>
      <c r="YD38" s="5"/>
      <c r="YE38" s="5"/>
      <c r="YF38" s="5"/>
      <c r="YG38" s="5"/>
      <c r="YH38" s="5"/>
      <c r="YI38" s="5"/>
      <c r="YJ38" s="5"/>
      <c r="YK38" s="5"/>
      <c r="YL38" s="5"/>
      <c r="YM38" s="5"/>
      <c r="YN38" s="5"/>
      <c r="YO38" s="5"/>
      <c r="YP38" s="5"/>
      <c r="YQ38" s="5"/>
      <c r="YR38" s="5"/>
      <c r="YS38" s="5"/>
      <c r="YT38" s="5"/>
      <c r="YU38" s="5"/>
      <c r="YV38" s="5"/>
      <c r="YW38" s="5"/>
      <c r="YX38" s="5"/>
      <c r="YY38" s="5"/>
      <c r="YZ38" s="5"/>
      <c r="ZA38" s="5"/>
      <c r="ZB38" s="5"/>
      <c r="ZC38" s="5"/>
      <c r="ZD38" s="5"/>
      <c r="ZE38" s="5"/>
      <c r="ZF38" s="5"/>
      <c r="ZG38" s="5"/>
      <c r="ZH38" s="5"/>
      <c r="ZI38" s="5"/>
      <c r="ZJ38" s="5"/>
      <c r="ZK38" s="5"/>
      <c r="ZL38" s="5"/>
      <c r="ZM38" s="5"/>
      <c r="ZN38" s="5"/>
      <c r="ZO38" s="5"/>
      <c r="ZP38" s="5"/>
      <c r="ZQ38" s="5"/>
      <c r="ZR38" s="5"/>
      <c r="ZS38" s="5"/>
      <c r="ZT38" s="5"/>
      <c r="ZU38" s="5"/>
      <c r="ZV38" s="5"/>
      <c r="ZW38" s="5"/>
      <c r="ZX38" s="5"/>
      <c r="ZY38" s="5"/>
      <c r="ZZ38" s="5"/>
      <c r="AAA38" s="5"/>
      <c r="AAB38" s="5"/>
      <c r="AAC38" s="5"/>
      <c r="AAD38" s="5"/>
      <c r="AAE38" s="5"/>
      <c r="AAF38" s="5"/>
      <c r="AAG38" s="5"/>
      <c r="AAH38" s="5"/>
      <c r="AAI38" s="5"/>
      <c r="AAJ38" s="5"/>
      <c r="AAK38" s="5"/>
      <c r="AAL38" s="5"/>
      <c r="AAM38" s="5"/>
      <c r="AAN38" s="5"/>
      <c r="AAO38" s="5"/>
      <c r="AAP38" s="5"/>
      <c r="AAQ38" s="5"/>
      <c r="AAR38" s="5"/>
      <c r="AAS38" s="5"/>
      <c r="AAT38" s="5"/>
      <c r="AAU38" s="5"/>
      <c r="AAV38" s="5"/>
      <c r="AAW38" s="5"/>
      <c r="AAX38" s="5"/>
      <c r="AAY38" s="5"/>
      <c r="AAZ38" s="5"/>
      <c r="ABA38" s="5"/>
      <c r="ABB38" s="5"/>
      <c r="ABC38" s="5"/>
      <c r="ABD38" s="5"/>
      <c r="ABE38" s="5"/>
      <c r="ABF38" s="5"/>
      <c r="ABG38" s="5"/>
      <c r="ABH38" s="5"/>
      <c r="ABI38" s="5"/>
      <c r="ABJ38" s="5"/>
      <c r="ABK38" s="5"/>
      <c r="ABL38" s="5"/>
      <c r="ABM38" s="5"/>
      <c r="ABN38" s="5"/>
      <c r="ABO38" s="5"/>
      <c r="ABP38" s="5"/>
      <c r="ABQ38" s="5"/>
      <c r="ABR38" s="5"/>
      <c r="ABS38" s="5"/>
      <c r="ABT38" s="5"/>
      <c r="ABU38" s="5"/>
      <c r="ABV38" s="5"/>
      <c r="ABW38" s="5"/>
      <c r="ABX38" s="5"/>
      <c r="ABY38" s="5"/>
      <c r="ABZ38" s="5"/>
      <c r="ACA38" s="5"/>
      <c r="ACB38" s="5"/>
      <c r="ACC38" s="5"/>
      <c r="ACD38" s="5"/>
      <c r="ACE38" s="5"/>
      <c r="ACF38" s="5"/>
      <c r="ACG38" s="5"/>
      <c r="ACH38" s="5"/>
      <c r="ACI38" s="5"/>
      <c r="ACJ38" s="5"/>
      <c r="ACK38" s="5"/>
      <c r="ACL38" s="5"/>
      <c r="ACM38" s="5"/>
      <c r="ACN38" s="5"/>
      <c r="ACO38" s="5"/>
      <c r="ACP38" s="5"/>
      <c r="ACQ38" s="5"/>
      <c r="ACR38" s="5"/>
      <c r="ACS38" s="5"/>
      <c r="ACT38" s="5"/>
      <c r="ACU38" s="5"/>
      <c r="ACV38" s="5"/>
      <c r="ACW38" s="5"/>
      <c r="ACX38" s="5"/>
      <c r="ACY38" s="5"/>
      <c r="ACZ38" s="5"/>
      <c r="ADA38" s="5"/>
      <c r="ADB38" s="5"/>
      <c r="ADC38" s="5"/>
      <c r="ADD38" s="5"/>
      <c r="ADE38" s="5"/>
      <c r="ADF38" s="5"/>
      <c r="ADG38" s="5"/>
      <c r="ADH38" s="5"/>
      <c r="ADI38" s="5"/>
      <c r="ADJ38" s="5"/>
      <c r="ADK38" s="5"/>
      <c r="ADL38" s="5"/>
      <c r="ADM38" s="5"/>
      <c r="ADN38" s="5"/>
      <c r="ADO38" s="5"/>
      <c r="ADP38" s="5"/>
      <c r="ADQ38" s="5"/>
      <c r="ADR38" s="5"/>
      <c r="ADS38" s="5"/>
      <c r="ADT38" s="5"/>
      <c r="ADU38" s="5"/>
      <c r="ADV38" s="5"/>
      <c r="ADW38" s="5"/>
      <c r="ADX38" s="5"/>
      <c r="ADY38" s="5"/>
      <c r="ADZ38" s="5"/>
      <c r="AEA38" s="5"/>
      <c r="AEB38" s="5"/>
      <c r="AEC38" s="5"/>
      <c r="AED38" s="5"/>
      <c r="AEE38" s="5"/>
      <c r="AEF38" s="5"/>
      <c r="AEG38" s="5"/>
      <c r="AEH38" s="5"/>
      <c r="AEI38" s="5"/>
      <c r="AEJ38" s="5"/>
      <c r="AEK38" s="5"/>
      <c r="AEL38" s="5"/>
      <c r="AEM38" s="5"/>
      <c r="AEN38" s="5"/>
      <c r="AEO38" s="5"/>
      <c r="AEP38" s="5"/>
      <c r="AEQ38" s="5"/>
      <c r="AER38" s="5"/>
      <c r="AES38" s="5"/>
      <c r="AET38" s="5"/>
      <c r="AEU38" s="5"/>
      <c r="AEV38" s="5"/>
      <c r="AEW38" s="5"/>
      <c r="AEX38" s="5"/>
      <c r="AEY38" s="5"/>
      <c r="AEZ38" s="5"/>
      <c r="AFA38" s="5"/>
      <c r="AFB38" s="5"/>
      <c r="AFC38" s="5"/>
      <c r="AFD38" s="5"/>
      <c r="AFE38" s="5"/>
      <c r="AFF38" s="5"/>
      <c r="AFG38" s="5"/>
      <c r="AFH38" s="5"/>
      <c r="AFI38" s="5"/>
      <c r="AFJ38" s="5"/>
      <c r="AFK38" s="5"/>
      <c r="AFL38" s="5"/>
      <c r="AFM38" s="5"/>
      <c r="AFN38" s="5"/>
      <c r="AFO38" s="5"/>
      <c r="AFP38" s="5"/>
      <c r="AFQ38" s="5"/>
      <c r="AFR38" s="5"/>
      <c r="AFS38" s="5"/>
      <c r="AFT38" s="5"/>
      <c r="AFU38" s="5"/>
      <c r="AFV38" s="5"/>
      <c r="AFW38" s="5"/>
      <c r="AFX38" s="5"/>
      <c r="AFY38" s="5"/>
      <c r="AFZ38" s="5"/>
      <c r="AGA38" s="5"/>
      <c r="AGB38" s="5"/>
      <c r="AGC38" s="5"/>
      <c r="AGD38" s="5"/>
      <c r="AGE38" s="5"/>
      <c r="AGF38" s="5"/>
      <c r="AGG38" s="5"/>
      <c r="AGH38" s="5"/>
      <c r="AGI38" s="5"/>
      <c r="AGJ38" s="5"/>
      <c r="AGK38" s="5"/>
      <c r="AGL38" s="5"/>
      <c r="AGM38" s="5"/>
      <c r="AGN38" s="5"/>
      <c r="AGO38" s="5"/>
      <c r="AGP38" s="5"/>
      <c r="AGQ38" s="5"/>
      <c r="AGR38" s="5"/>
      <c r="AGS38" s="5"/>
      <c r="AGT38" s="5"/>
      <c r="AGU38" s="5"/>
      <c r="AGV38" s="5"/>
      <c r="AGW38" s="5"/>
      <c r="AGX38" s="5"/>
      <c r="AGY38" s="5"/>
      <c r="AGZ38" s="5"/>
      <c r="AHA38" s="5"/>
      <c r="AHB38" s="5"/>
      <c r="AHC38" s="5"/>
      <c r="AHD38" s="5"/>
      <c r="AHE38" s="5"/>
      <c r="AHF38" s="5"/>
      <c r="AHG38" s="5"/>
      <c r="AHH38" s="5"/>
      <c r="AHI38" s="5"/>
      <c r="AHJ38" s="5"/>
      <c r="AHK38" s="5"/>
      <c r="AHL38" s="5"/>
      <c r="AHM38" s="5"/>
      <c r="AHN38" s="5"/>
      <c r="AHO38" s="5"/>
      <c r="AHP38" s="5"/>
      <c r="AHQ38" s="5"/>
      <c r="AHR38" s="5"/>
      <c r="AHS38" s="5"/>
      <c r="AHT38" s="5"/>
      <c r="AHU38" s="5"/>
      <c r="AHV38" s="5"/>
      <c r="AHW38" s="5"/>
      <c r="AHX38" s="5"/>
      <c r="AHY38" s="5"/>
      <c r="AHZ38" s="5"/>
      <c r="AIA38" s="5"/>
      <c r="AIB38" s="5"/>
      <c r="AIC38" s="5"/>
      <c r="AID38" s="5"/>
      <c r="AIE38" s="5"/>
      <c r="AIF38" s="5"/>
      <c r="AIG38" s="5"/>
      <c r="AIH38" s="5"/>
      <c r="AII38" s="5"/>
      <c r="AIJ38" s="5"/>
      <c r="AIK38" s="5"/>
      <c r="AIL38" s="5"/>
      <c r="AIM38" s="5"/>
      <c r="AIN38" s="5"/>
      <c r="AIO38" s="5"/>
      <c r="AIP38" s="5"/>
      <c r="AIQ38" s="5"/>
      <c r="AIR38" s="5"/>
      <c r="AIS38" s="5"/>
      <c r="AIT38" s="5"/>
      <c r="AIU38" s="5"/>
      <c r="AIV38" s="5"/>
      <c r="AIW38" s="5"/>
      <c r="AIX38" s="5"/>
      <c r="AIY38" s="5"/>
      <c r="AIZ38" s="5"/>
      <c r="AJA38" s="5"/>
      <c r="AJB38" s="5"/>
      <c r="AJC38" s="5"/>
      <c r="AJD38" s="5"/>
      <c r="AJE38" s="5"/>
      <c r="AJF38" s="5"/>
      <c r="AJG38" s="5"/>
      <c r="AJH38" s="5"/>
      <c r="AJI38" s="5"/>
      <c r="AJJ38" s="5"/>
      <c r="AJK38" s="5"/>
      <c r="AJL38" s="5"/>
      <c r="AJM38" s="5"/>
      <c r="AJN38" s="5"/>
      <c r="AJO38" s="5"/>
      <c r="AJP38" s="5"/>
      <c r="AJQ38" s="5"/>
      <c r="AJR38" s="5"/>
      <c r="AJS38" s="5"/>
      <c r="AJT38" s="5"/>
      <c r="AJU38" s="5"/>
      <c r="AJV38" s="5"/>
      <c r="AJW38" s="5"/>
      <c r="AJX38" s="5"/>
      <c r="AJY38" s="5"/>
      <c r="AJZ38" s="5"/>
      <c r="AKA38" s="5"/>
      <c r="AKB38" s="5"/>
      <c r="AKC38" s="5"/>
      <c r="AKD38" s="5"/>
      <c r="AKE38" s="5"/>
      <c r="AKF38" s="5"/>
      <c r="AKG38" s="5"/>
      <c r="AKH38" s="5"/>
      <c r="AKI38" s="5"/>
      <c r="AKJ38" s="5"/>
      <c r="AKK38" s="5"/>
      <c r="AKL38" s="5"/>
      <c r="AKM38" s="5"/>
      <c r="AKN38" s="5"/>
      <c r="AKO38" s="5"/>
      <c r="AKP38" s="5"/>
      <c r="AKQ38" s="5"/>
      <c r="AKR38" s="5"/>
      <c r="AKS38" s="5"/>
      <c r="AKT38" s="5"/>
      <c r="AKU38" s="5"/>
      <c r="AKV38" s="5"/>
      <c r="AKW38" s="5"/>
      <c r="AKX38" s="5"/>
      <c r="AKY38" s="5"/>
      <c r="AKZ38" s="5"/>
      <c r="ALA38" s="5"/>
      <c r="ALB38" s="5"/>
      <c r="ALC38" s="5"/>
      <c r="ALD38" s="5"/>
      <c r="ALE38" s="5"/>
      <c r="ALF38" s="5"/>
      <c r="ALG38" s="5"/>
      <c r="ALH38" s="5"/>
      <c r="ALI38" s="5"/>
      <c r="ALJ38" s="5"/>
      <c r="ALK38" s="5"/>
      <c r="ALL38" s="5"/>
      <c r="ALM38" s="5"/>
      <c r="ALN38" s="5"/>
      <c r="ALO38" s="5"/>
      <c r="ALP38" s="5"/>
      <c r="ALQ38" s="5"/>
      <c r="ALR38" s="5"/>
      <c r="ALS38" s="5"/>
      <c r="ALT38" s="5"/>
      <c r="ALU38" s="5"/>
      <c r="ALV38" s="5"/>
      <c r="ALW38" s="5"/>
      <c r="ALX38" s="5"/>
      <c r="ALY38" s="5"/>
      <c r="ALZ38" s="5"/>
      <c r="AMA38" s="5"/>
      <c r="AMB38" s="5"/>
      <c r="AMC38" s="5"/>
      <c r="AMD38" s="5"/>
      <c r="AME38" s="5"/>
      <c r="AMF38" s="5"/>
      <c r="AMG38" s="5"/>
      <c r="AMH38" s="5"/>
      <c r="AMI38" s="5"/>
      <c r="AMJ38" s="5"/>
      <c r="AMK38" s="5"/>
      <c r="AML38" s="5"/>
      <c r="AMM38" s="5"/>
    </row>
    <row r="39" spans="1:1027" s="300" customFormat="1" ht="12.75" x14ac:dyDescent="0.2">
      <c r="A39" s="5"/>
      <c r="B39" s="5"/>
      <c r="C39" s="5"/>
      <c r="D39" s="5"/>
      <c r="E39" s="5"/>
      <c r="F39" s="5"/>
      <c r="G39" s="5"/>
      <c r="H39" s="5"/>
      <c r="I39" s="5"/>
      <c r="J39" s="5"/>
      <c r="K39" s="5"/>
      <c r="L39" s="5"/>
      <c r="M39" s="296"/>
      <c r="N39" s="296"/>
      <c r="O39" s="296"/>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5"/>
      <c r="KN39" s="5"/>
      <c r="KO39" s="5"/>
      <c r="KP39" s="5"/>
      <c r="KQ39" s="5"/>
      <c r="KR39" s="5"/>
      <c r="KS39" s="5"/>
      <c r="KT39" s="5"/>
      <c r="KU39" s="5"/>
      <c r="KV39" s="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5"/>
      <c r="MP39" s="5"/>
      <c r="MQ39" s="5"/>
      <c r="MR39" s="5"/>
      <c r="MS39" s="5"/>
      <c r="MT39" s="5"/>
      <c r="MU39" s="5"/>
      <c r="MV39" s="5"/>
      <c r="MW39" s="5"/>
      <c r="MX39" s="5"/>
      <c r="MY39" s="5"/>
      <c r="MZ39" s="5"/>
      <c r="NA39" s="5"/>
      <c r="NB39" s="5"/>
      <c r="NC39" s="5"/>
      <c r="ND39" s="5"/>
      <c r="NE39" s="5"/>
      <c r="NF39" s="5"/>
      <c r="NG39" s="5"/>
      <c r="NH39" s="5"/>
      <c r="NI39" s="5"/>
      <c r="NJ39" s="5"/>
      <c r="NK39" s="5"/>
      <c r="NL39" s="5"/>
      <c r="NM39" s="5"/>
      <c r="NN39" s="5"/>
      <c r="NO39" s="5"/>
      <c r="NP39" s="5"/>
      <c r="NQ39" s="5"/>
      <c r="NR39" s="5"/>
      <c r="NS39" s="5"/>
      <c r="NT39" s="5"/>
      <c r="NU39" s="5"/>
      <c r="NV39" s="5"/>
      <c r="NW39" s="5"/>
      <c r="NX39" s="5"/>
      <c r="NY39" s="5"/>
      <c r="NZ39" s="5"/>
      <c r="OA39" s="5"/>
      <c r="OB39" s="5"/>
      <c r="OC39" s="5"/>
      <c r="OD39" s="5"/>
      <c r="OE39" s="5"/>
      <c r="OF39" s="5"/>
      <c r="OG39" s="5"/>
      <c r="OH39" s="5"/>
      <c r="OI39" s="5"/>
      <c r="OJ39" s="5"/>
      <c r="OK39" s="5"/>
      <c r="OL39" s="5"/>
      <c r="OM39" s="5"/>
      <c r="ON39" s="5"/>
      <c r="OO39" s="5"/>
      <c r="OP39" s="5"/>
      <c r="OQ39" s="5"/>
      <c r="OR39" s="5"/>
      <c r="OS39" s="5"/>
      <c r="OT39" s="5"/>
      <c r="OU39" s="5"/>
      <c r="OV39" s="5"/>
      <c r="OW39" s="5"/>
      <c r="OX39" s="5"/>
      <c r="OY39" s="5"/>
      <c r="OZ39" s="5"/>
      <c r="PA39" s="5"/>
      <c r="PB39" s="5"/>
      <c r="PC39" s="5"/>
      <c r="PD39" s="5"/>
      <c r="PE39" s="5"/>
      <c r="PF39" s="5"/>
      <c r="PG39" s="5"/>
      <c r="PH39" s="5"/>
      <c r="PI39" s="5"/>
      <c r="PJ39" s="5"/>
      <c r="PK39" s="5"/>
      <c r="PL39" s="5"/>
      <c r="PM39" s="5"/>
      <c r="PN39" s="5"/>
      <c r="PO39" s="5"/>
      <c r="PP39" s="5"/>
      <c r="PQ39" s="5"/>
      <c r="PR39" s="5"/>
      <c r="PS39" s="5"/>
      <c r="PT39" s="5"/>
      <c r="PU39" s="5"/>
      <c r="PV39" s="5"/>
      <c r="PW39" s="5"/>
      <c r="PX39" s="5"/>
      <c r="PY39" s="5"/>
      <c r="PZ39" s="5"/>
      <c r="QA39" s="5"/>
      <c r="QB39" s="5"/>
      <c r="QC39" s="5"/>
      <c r="QD39" s="5"/>
      <c r="QE39" s="5"/>
      <c r="QF39" s="5"/>
      <c r="QG39" s="5"/>
      <c r="QH39" s="5"/>
      <c r="QI39" s="5"/>
      <c r="QJ39" s="5"/>
      <c r="QK39" s="5"/>
      <c r="QL39" s="5"/>
      <c r="QM39" s="5"/>
      <c r="QN39" s="5"/>
      <c r="QO39" s="5"/>
      <c r="QP39" s="5"/>
      <c r="QQ39" s="5"/>
      <c r="QR39" s="5"/>
      <c r="QS39" s="5"/>
      <c r="QT39" s="5"/>
      <c r="QU39" s="5"/>
      <c r="QV39" s="5"/>
      <c r="QW39" s="5"/>
      <c r="QX39" s="5"/>
      <c r="QY39" s="5"/>
      <c r="QZ39" s="5"/>
      <c r="RA39" s="5"/>
      <c r="RB39" s="5"/>
      <c r="RC39" s="5"/>
      <c r="RD39" s="5"/>
      <c r="RE39" s="5"/>
      <c r="RF39" s="5"/>
      <c r="RG39" s="5"/>
      <c r="RH39" s="5"/>
      <c r="RI39" s="5"/>
      <c r="RJ39" s="5"/>
      <c r="RK39" s="5"/>
      <c r="RL39" s="5"/>
      <c r="RM39" s="5"/>
      <c r="RN39" s="5"/>
      <c r="RO39" s="5"/>
      <c r="RP39" s="5"/>
      <c r="RQ39" s="5"/>
      <c r="RR39" s="5"/>
      <c r="RS39" s="5"/>
      <c r="RT39" s="5"/>
      <c r="RU39" s="5"/>
      <c r="RV39" s="5"/>
      <c r="RW39" s="5"/>
      <c r="RX39" s="5"/>
      <c r="RY39" s="5"/>
      <c r="RZ39" s="5"/>
      <c r="SA39" s="5"/>
      <c r="SB39" s="5"/>
      <c r="SC39" s="5"/>
      <c r="SD39" s="5"/>
      <c r="SE39" s="5"/>
      <c r="SF39" s="5"/>
      <c r="SG39" s="5"/>
      <c r="SH39" s="5"/>
      <c r="SI39" s="5"/>
      <c r="SJ39" s="5"/>
      <c r="SK39" s="5"/>
      <c r="SL39" s="5"/>
      <c r="SM39" s="5"/>
      <c r="SN39" s="5"/>
      <c r="SO39" s="5"/>
      <c r="SP39" s="5"/>
      <c r="SQ39" s="5"/>
      <c r="SR39" s="5"/>
      <c r="SS39" s="5"/>
      <c r="ST39" s="5"/>
      <c r="SU39" s="5"/>
      <c r="SV39" s="5"/>
      <c r="SW39" s="5"/>
      <c r="SX39" s="5"/>
      <c r="SY39" s="5"/>
      <c r="SZ39" s="5"/>
      <c r="TA39" s="5"/>
      <c r="TB39" s="5"/>
      <c r="TC39" s="5"/>
      <c r="TD39" s="5"/>
      <c r="TE39" s="5"/>
      <c r="TF39" s="5"/>
      <c r="TG39" s="5"/>
      <c r="TH39" s="5"/>
      <c r="TI39" s="5"/>
      <c r="TJ39" s="5"/>
      <c r="TK39" s="5"/>
      <c r="TL39" s="5"/>
      <c r="TM39" s="5"/>
      <c r="TN39" s="5"/>
      <c r="TO39" s="5"/>
      <c r="TP39" s="5"/>
      <c r="TQ39" s="5"/>
      <c r="TR39" s="5"/>
      <c r="TS39" s="5"/>
      <c r="TT39" s="5"/>
      <c r="TU39" s="5"/>
      <c r="TV39" s="5"/>
      <c r="TW39" s="5"/>
      <c r="TX39" s="5"/>
      <c r="TY39" s="5"/>
      <c r="TZ39" s="5"/>
      <c r="UA39" s="5"/>
      <c r="UB39" s="5"/>
      <c r="UC39" s="5"/>
      <c r="UD39" s="5"/>
      <c r="UE39" s="5"/>
      <c r="UF39" s="5"/>
      <c r="UG39" s="5"/>
      <c r="UH39" s="5"/>
      <c r="UI39" s="5"/>
      <c r="UJ39" s="5"/>
      <c r="UK39" s="5"/>
      <c r="UL39" s="5"/>
      <c r="UM39" s="5"/>
      <c r="UN39" s="5"/>
      <c r="UO39" s="5"/>
      <c r="UP39" s="5"/>
      <c r="UQ39" s="5"/>
      <c r="UR39" s="5"/>
      <c r="US39" s="5"/>
      <c r="UT39" s="5"/>
      <c r="UU39" s="5"/>
      <c r="UV39" s="5"/>
      <c r="UW39" s="5"/>
      <c r="UX39" s="5"/>
      <c r="UY39" s="5"/>
      <c r="UZ39" s="5"/>
      <c r="VA39" s="5"/>
      <c r="VB39" s="5"/>
      <c r="VC39" s="5"/>
      <c r="VD39" s="5"/>
      <c r="VE39" s="5"/>
      <c r="VF39" s="5"/>
      <c r="VG39" s="5"/>
      <c r="VH39" s="5"/>
      <c r="VI39" s="5"/>
      <c r="VJ39" s="5"/>
      <c r="VK39" s="5"/>
      <c r="VL39" s="5"/>
      <c r="VM39" s="5"/>
      <c r="VN39" s="5"/>
      <c r="VO39" s="5"/>
      <c r="VP39" s="5"/>
      <c r="VQ39" s="5"/>
      <c r="VR39" s="5"/>
      <c r="VS39" s="5"/>
      <c r="VT39" s="5"/>
      <c r="VU39" s="5"/>
      <c r="VV39" s="5"/>
      <c r="VW39" s="5"/>
      <c r="VX39" s="5"/>
      <c r="VY39" s="5"/>
      <c r="VZ39" s="5"/>
      <c r="WA39" s="5"/>
      <c r="WB39" s="5"/>
      <c r="WC39" s="5"/>
      <c r="WD39" s="5"/>
      <c r="WE39" s="5"/>
      <c r="WF39" s="5"/>
      <c r="WG39" s="5"/>
      <c r="WH39" s="5"/>
      <c r="WI39" s="5"/>
      <c r="WJ39" s="5"/>
      <c r="WK39" s="5"/>
      <c r="WL39" s="5"/>
      <c r="WM39" s="5"/>
      <c r="WN39" s="5"/>
      <c r="WO39" s="5"/>
      <c r="WP39" s="5"/>
      <c r="WQ39" s="5"/>
      <c r="WR39" s="5"/>
      <c r="WS39" s="5"/>
      <c r="WT39" s="5"/>
      <c r="WU39" s="5"/>
      <c r="WV39" s="5"/>
      <c r="WW39" s="5"/>
      <c r="WX39" s="5"/>
      <c r="WY39" s="5"/>
      <c r="WZ39" s="5"/>
      <c r="XA39" s="5"/>
      <c r="XB39" s="5"/>
      <c r="XC39" s="5"/>
      <c r="XD39" s="5"/>
      <c r="XE39" s="5"/>
      <c r="XF39" s="5"/>
      <c r="XG39" s="5"/>
      <c r="XH39" s="5"/>
      <c r="XI39" s="5"/>
      <c r="XJ39" s="5"/>
      <c r="XK39" s="5"/>
      <c r="XL39" s="5"/>
      <c r="XM39" s="5"/>
      <c r="XN39" s="5"/>
      <c r="XO39" s="5"/>
      <c r="XP39" s="5"/>
      <c r="XQ39" s="5"/>
      <c r="XR39" s="5"/>
      <c r="XS39" s="5"/>
      <c r="XT39" s="5"/>
      <c r="XU39" s="5"/>
      <c r="XV39" s="5"/>
      <c r="XW39" s="5"/>
      <c r="XX39" s="5"/>
      <c r="XY39" s="5"/>
      <c r="XZ39" s="5"/>
      <c r="YA39" s="5"/>
      <c r="YB39" s="5"/>
      <c r="YC39" s="5"/>
      <c r="YD39" s="5"/>
      <c r="YE39" s="5"/>
      <c r="YF39" s="5"/>
      <c r="YG39" s="5"/>
      <c r="YH39" s="5"/>
      <c r="YI39" s="5"/>
      <c r="YJ39" s="5"/>
      <c r="YK39" s="5"/>
      <c r="YL39" s="5"/>
      <c r="YM39" s="5"/>
      <c r="YN39" s="5"/>
      <c r="YO39" s="5"/>
      <c r="YP39" s="5"/>
      <c r="YQ39" s="5"/>
      <c r="YR39" s="5"/>
      <c r="YS39" s="5"/>
      <c r="YT39" s="5"/>
      <c r="YU39" s="5"/>
      <c r="YV39" s="5"/>
      <c r="YW39" s="5"/>
      <c r="YX39" s="5"/>
      <c r="YY39" s="5"/>
      <c r="YZ39" s="5"/>
      <c r="ZA39" s="5"/>
      <c r="ZB39" s="5"/>
      <c r="ZC39" s="5"/>
      <c r="ZD39" s="5"/>
      <c r="ZE39" s="5"/>
      <c r="ZF39" s="5"/>
      <c r="ZG39" s="5"/>
      <c r="ZH39" s="5"/>
      <c r="ZI39" s="5"/>
      <c r="ZJ39" s="5"/>
      <c r="ZK39" s="5"/>
      <c r="ZL39" s="5"/>
      <c r="ZM39" s="5"/>
      <c r="ZN39" s="5"/>
      <c r="ZO39" s="5"/>
      <c r="ZP39" s="5"/>
      <c r="ZQ39" s="5"/>
      <c r="ZR39" s="5"/>
      <c r="ZS39" s="5"/>
      <c r="ZT39" s="5"/>
      <c r="ZU39" s="5"/>
      <c r="ZV39" s="5"/>
      <c r="ZW39" s="5"/>
      <c r="ZX39" s="5"/>
      <c r="ZY39" s="5"/>
      <c r="ZZ39" s="5"/>
      <c r="AAA39" s="5"/>
      <c r="AAB39" s="5"/>
      <c r="AAC39" s="5"/>
      <c r="AAD39" s="5"/>
      <c r="AAE39" s="5"/>
      <c r="AAF39" s="5"/>
      <c r="AAG39" s="5"/>
      <c r="AAH39" s="5"/>
      <c r="AAI39" s="5"/>
      <c r="AAJ39" s="5"/>
      <c r="AAK39" s="5"/>
      <c r="AAL39" s="5"/>
      <c r="AAM39" s="5"/>
      <c r="AAN39" s="5"/>
      <c r="AAO39" s="5"/>
      <c r="AAP39" s="5"/>
      <c r="AAQ39" s="5"/>
      <c r="AAR39" s="5"/>
      <c r="AAS39" s="5"/>
      <c r="AAT39" s="5"/>
      <c r="AAU39" s="5"/>
      <c r="AAV39" s="5"/>
      <c r="AAW39" s="5"/>
      <c r="AAX39" s="5"/>
      <c r="AAY39" s="5"/>
      <c r="AAZ39" s="5"/>
      <c r="ABA39" s="5"/>
      <c r="ABB39" s="5"/>
      <c r="ABC39" s="5"/>
      <c r="ABD39" s="5"/>
      <c r="ABE39" s="5"/>
      <c r="ABF39" s="5"/>
      <c r="ABG39" s="5"/>
      <c r="ABH39" s="5"/>
      <c r="ABI39" s="5"/>
      <c r="ABJ39" s="5"/>
      <c r="ABK39" s="5"/>
      <c r="ABL39" s="5"/>
      <c r="ABM39" s="5"/>
      <c r="ABN39" s="5"/>
      <c r="ABO39" s="5"/>
      <c r="ABP39" s="5"/>
      <c r="ABQ39" s="5"/>
      <c r="ABR39" s="5"/>
      <c r="ABS39" s="5"/>
      <c r="ABT39" s="5"/>
      <c r="ABU39" s="5"/>
      <c r="ABV39" s="5"/>
      <c r="ABW39" s="5"/>
      <c r="ABX39" s="5"/>
      <c r="ABY39" s="5"/>
      <c r="ABZ39" s="5"/>
      <c r="ACA39" s="5"/>
      <c r="ACB39" s="5"/>
      <c r="ACC39" s="5"/>
      <c r="ACD39" s="5"/>
      <c r="ACE39" s="5"/>
      <c r="ACF39" s="5"/>
      <c r="ACG39" s="5"/>
      <c r="ACH39" s="5"/>
      <c r="ACI39" s="5"/>
      <c r="ACJ39" s="5"/>
      <c r="ACK39" s="5"/>
      <c r="ACL39" s="5"/>
      <c r="ACM39" s="5"/>
      <c r="ACN39" s="5"/>
      <c r="ACO39" s="5"/>
      <c r="ACP39" s="5"/>
      <c r="ACQ39" s="5"/>
      <c r="ACR39" s="5"/>
      <c r="ACS39" s="5"/>
      <c r="ACT39" s="5"/>
      <c r="ACU39" s="5"/>
      <c r="ACV39" s="5"/>
      <c r="ACW39" s="5"/>
      <c r="ACX39" s="5"/>
      <c r="ACY39" s="5"/>
      <c r="ACZ39" s="5"/>
      <c r="ADA39" s="5"/>
      <c r="ADB39" s="5"/>
      <c r="ADC39" s="5"/>
      <c r="ADD39" s="5"/>
      <c r="ADE39" s="5"/>
      <c r="ADF39" s="5"/>
      <c r="ADG39" s="5"/>
      <c r="ADH39" s="5"/>
      <c r="ADI39" s="5"/>
      <c r="ADJ39" s="5"/>
      <c r="ADK39" s="5"/>
      <c r="ADL39" s="5"/>
      <c r="ADM39" s="5"/>
      <c r="ADN39" s="5"/>
      <c r="ADO39" s="5"/>
      <c r="ADP39" s="5"/>
      <c r="ADQ39" s="5"/>
      <c r="ADR39" s="5"/>
      <c r="ADS39" s="5"/>
      <c r="ADT39" s="5"/>
      <c r="ADU39" s="5"/>
      <c r="ADV39" s="5"/>
      <c r="ADW39" s="5"/>
      <c r="ADX39" s="5"/>
      <c r="ADY39" s="5"/>
      <c r="ADZ39" s="5"/>
      <c r="AEA39" s="5"/>
      <c r="AEB39" s="5"/>
      <c r="AEC39" s="5"/>
      <c r="AED39" s="5"/>
      <c r="AEE39" s="5"/>
      <c r="AEF39" s="5"/>
      <c r="AEG39" s="5"/>
      <c r="AEH39" s="5"/>
      <c r="AEI39" s="5"/>
      <c r="AEJ39" s="5"/>
      <c r="AEK39" s="5"/>
      <c r="AEL39" s="5"/>
      <c r="AEM39" s="5"/>
      <c r="AEN39" s="5"/>
      <c r="AEO39" s="5"/>
      <c r="AEP39" s="5"/>
      <c r="AEQ39" s="5"/>
      <c r="AER39" s="5"/>
      <c r="AES39" s="5"/>
      <c r="AET39" s="5"/>
      <c r="AEU39" s="5"/>
      <c r="AEV39" s="5"/>
      <c r="AEW39" s="5"/>
      <c r="AEX39" s="5"/>
      <c r="AEY39" s="5"/>
      <c r="AEZ39" s="5"/>
      <c r="AFA39" s="5"/>
      <c r="AFB39" s="5"/>
      <c r="AFC39" s="5"/>
      <c r="AFD39" s="5"/>
      <c r="AFE39" s="5"/>
      <c r="AFF39" s="5"/>
      <c r="AFG39" s="5"/>
      <c r="AFH39" s="5"/>
      <c r="AFI39" s="5"/>
      <c r="AFJ39" s="5"/>
      <c r="AFK39" s="5"/>
      <c r="AFL39" s="5"/>
      <c r="AFM39" s="5"/>
      <c r="AFN39" s="5"/>
      <c r="AFO39" s="5"/>
      <c r="AFP39" s="5"/>
      <c r="AFQ39" s="5"/>
      <c r="AFR39" s="5"/>
      <c r="AFS39" s="5"/>
      <c r="AFT39" s="5"/>
      <c r="AFU39" s="5"/>
      <c r="AFV39" s="5"/>
      <c r="AFW39" s="5"/>
      <c r="AFX39" s="5"/>
      <c r="AFY39" s="5"/>
      <c r="AFZ39" s="5"/>
      <c r="AGA39" s="5"/>
      <c r="AGB39" s="5"/>
      <c r="AGC39" s="5"/>
      <c r="AGD39" s="5"/>
      <c r="AGE39" s="5"/>
      <c r="AGF39" s="5"/>
      <c r="AGG39" s="5"/>
      <c r="AGH39" s="5"/>
      <c r="AGI39" s="5"/>
      <c r="AGJ39" s="5"/>
      <c r="AGK39" s="5"/>
      <c r="AGL39" s="5"/>
      <c r="AGM39" s="5"/>
      <c r="AGN39" s="5"/>
      <c r="AGO39" s="5"/>
      <c r="AGP39" s="5"/>
      <c r="AGQ39" s="5"/>
      <c r="AGR39" s="5"/>
      <c r="AGS39" s="5"/>
      <c r="AGT39" s="5"/>
      <c r="AGU39" s="5"/>
      <c r="AGV39" s="5"/>
      <c r="AGW39" s="5"/>
      <c r="AGX39" s="5"/>
      <c r="AGY39" s="5"/>
      <c r="AGZ39" s="5"/>
      <c r="AHA39" s="5"/>
      <c r="AHB39" s="5"/>
      <c r="AHC39" s="5"/>
      <c r="AHD39" s="5"/>
      <c r="AHE39" s="5"/>
      <c r="AHF39" s="5"/>
      <c r="AHG39" s="5"/>
      <c r="AHH39" s="5"/>
      <c r="AHI39" s="5"/>
      <c r="AHJ39" s="5"/>
      <c r="AHK39" s="5"/>
      <c r="AHL39" s="5"/>
      <c r="AHM39" s="5"/>
      <c r="AHN39" s="5"/>
      <c r="AHO39" s="5"/>
      <c r="AHP39" s="5"/>
      <c r="AHQ39" s="5"/>
      <c r="AHR39" s="5"/>
      <c r="AHS39" s="5"/>
      <c r="AHT39" s="5"/>
      <c r="AHU39" s="5"/>
      <c r="AHV39" s="5"/>
      <c r="AHW39" s="5"/>
      <c r="AHX39" s="5"/>
      <c r="AHY39" s="5"/>
      <c r="AHZ39" s="5"/>
      <c r="AIA39" s="5"/>
      <c r="AIB39" s="5"/>
      <c r="AIC39" s="5"/>
      <c r="AID39" s="5"/>
      <c r="AIE39" s="5"/>
      <c r="AIF39" s="5"/>
      <c r="AIG39" s="5"/>
      <c r="AIH39" s="5"/>
      <c r="AII39" s="5"/>
      <c r="AIJ39" s="5"/>
      <c r="AIK39" s="5"/>
      <c r="AIL39" s="5"/>
      <c r="AIM39" s="5"/>
      <c r="AIN39" s="5"/>
      <c r="AIO39" s="5"/>
      <c r="AIP39" s="5"/>
      <c r="AIQ39" s="5"/>
      <c r="AIR39" s="5"/>
      <c r="AIS39" s="5"/>
      <c r="AIT39" s="5"/>
      <c r="AIU39" s="5"/>
      <c r="AIV39" s="5"/>
      <c r="AIW39" s="5"/>
      <c r="AIX39" s="5"/>
      <c r="AIY39" s="5"/>
      <c r="AIZ39" s="5"/>
      <c r="AJA39" s="5"/>
      <c r="AJB39" s="5"/>
      <c r="AJC39" s="5"/>
      <c r="AJD39" s="5"/>
      <c r="AJE39" s="5"/>
      <c r="AJF39" s="5"/>
      <c r="AJG39" s="5"/>
      <c r="AJH39" s="5"/>
      <c r="AJI39" s="5"/>
      <c r="AJJ39" s="5"/>
      <c r="AJK39" s="5"/>
      <c r="AJL39" s="5"/>
      <c r="AJM39" s="5"/>
      <c r="AJN39" s="5"/>
      <c r="AJO39" s="5"/>
      <c r="AJP39" s="5"/>
      <c r="AJQ39" s="5"/>
      <c r="AJR39" s="5"/>
      <c r="AJS39" s="5"/>
      <c r="AJT39" s="5"/>
      <c r="AJU39" s="5"/>
      <c r="AJV39" s="5"/>
      <c r="AJW39" s="5"/>
      <c r="AJX39" s="5"/>
      <c r="AJY39" s="5"/>
      <c r="AJZ39" s="5"/>
      <c r="AKA39" s="5"/>
      <c r="AKB39" s="5"/>
      <c r="AKC39" s="5"/>
      <c r="AKD39" s="5"/>
      <c r="AKE39" s="5"/>
      <c r="AKF39" s="5"/>
      <c r="AKG39" s="5"/>
      <c r="AKH39" s="5"/>
      <c r="AKI39" s="5"/>
      <c r="AKJ39" s="5"/>
      <c r="AKK39" s="5"/>
      <c r="AKL39" s="5"/>
      <c r="AKM39" s="5"/>
      <c r="AKN39" s="5"/>
      <c r="AKO39" s="5"/>
      <c r="AKP39" s="5"/>
      <c r="AKQ39" s="5"/>
      <c r="AKR39" s="5"/>
      <c r="AKS39" s="5"/>
      <c r="AKT39" s="5"/>
      <c r="AKU39" s="5"/>
      <c r="AKV39" s="5"/>
      <c r="AKW39" s="5"/>
      <c r="AKX39" s="5"/>
      <c r="AKY39" s="5"/>
      <c r="AKZ39" s="5"/>
      <c r="ALA39" s="5"/>
      <c r="ALB39" s="5"/>
      <c r="ALC39" s="5"/>
      <c r="ALD39" s="5"/>
      <c r="ALE39" s="5"/>
      <c r="ALF39" s="5"/>
      <c r="ALG39" s="5"/>
      <c r="ALH39" s="5"/>
      <c r="ALI39" s="5"/>
      <c r="ALJ39" s="5"/>
      <c r="ALK39" s="5"/>
      <c r="ALL39" s="5"/>
      <c r="ALM39" s="5"/>
      <c r="ALN39" s="5"/>
      <c r="ALO39" s="5"/>
      <c r="ALP39" s="5"/>
      <c r="ALQ39" s="5"/>
      <c r="ALR39" s="5"/>
      <c r="ALS39" s="5"/>
      <c r="ALT39" s="5"/>
      <c r="ALU39" s="5"/>
      <c r="ALV39" s="5"/>
      <c r="ALW39" s="5"/>
      <c r="ALX39" s="5"/>
      <c r="ALY39" s="5"/>
      <c r="ALZ39" s="5"/>
      <c r="AMA39" s="5"/>
      <c r="AMB39" s="5"/>
      <c r="AMC39" s="5"/>
      <c r="AMD39" s="5"/>
      <c r="AME39" s="5"/>
      <c r="AMF39" s="5"/>
      <c r="AMG39" s="5"/>
      <c r="AMH39" s="5"/>
      <c r="AMI39" s="5"/>
      <c r="AMJ39" s="5"/>
      <c r="AMK39" s="5"/>
      <c r="AML39" s="5"/>
      <c r="AMM39" s="5"/>
    </row>
    <row r="40" spans="1:1027" s="300" customFormat="1" ht="12.75" x14ac:dyDescent="0.2">
      <c r="A40" s="5"/>
      <c r="B40" s="5"/>
      <c r="C40" s="5"/>
      <c r="D40" s="5"/>
      <c r="E40" s="5"/>
      <c r="F40" s="5"/>
      <c r="G40" s="5"/>
      <c r="H40" s="5"/>
      <c r="I40" s="5"/>
      <c r="J40" s="5"/>
      <c r="K40" s="5"/>
      <c r="L40" s="5"/>
      <c r="M40" s="296"/>
      <c r="N40" s="296"/>
      <c r="O40" s="296"/>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5"/>
      <c r="NC40" s="5"/>
      <c r="ND40" s="5"/>
      <c r="NE40" s="5"/>
      <c r="NF40" s="5"/>
      <c r="NG40" s="5"/>
      <c r="NH40" s="5"/>
      <c r="NI40" s="5"/>
      <c r="NJ40" s="5"/>
      <c r="NK40" s="5"/>
      <c r="NL40" s="5"/>
      <c r="NM40" s="5"/>
      <c r="NN40" s="5"/>
      <c r="NO40" s="5"/>
      <c r="NP40" s="5"/>
      <c r="NQ40" s="5"/>
      <c r="NR40" s="5"/>
      <c r="NS40" s="5"/>
      <c r="NT40" s="5"/>
      <c r="NU40" s="5"/>
      <c r="NV40" s="5"/>
      <c r="NW40" s="5"/>
      <c r="NX40" s="5"/>
      <c r="NY40" s="5"/>
      <c r="NZ40" s="5"/>
      <c r="OA40" s="5"/>
      <c r="OB40" s="5"/>
      <c r="OC40" s="5"/>
      <c r="OD40" s="5"/>
      <c r="OE40" s="5"/>
      <c r="OF40" s="5"/>
      <c r="OG40" s="5"/>
      <c r="OH40" s="5"/>
      <c r="OI40" s="5"/>
      <c r="OJ40" s="5"/>
      <c r="OK40" s="5"/>
      <c r="OL40" s="5"/>
      <c r="OM40" s="5"/>
      <c r="ON40" s="5"/>
      <c r="OO40" s="5"/>
      <c r="OP40" s="5"/>
      <c r="OQ40" s="5"/>
      <c r="OR40" s="5"/>
      <c r="OS40" s="5"/>
      <c r="OT40" s="5"/>
      <c r="OU40" s="5"/>
      <c r="OV40" s="5"/>
      <c r="OW40" s="5"/>
      <c r="OX40" s="5"/>
      <c r="OY40" s="5"/>
      <c r="OZ40" s="5"/>
      <c r="PA40" s="5"/>
      <c r="PB40" s="5"/>
      <c r="PC40" s="5"/>
      <c r="PD40" s="5"/>
      <c r="PE40" s="5"/>
      <c r="PF40" s="5"/>
      <c r="PG40" s="5"/>
      <c r="PH40" s="5"/>
      <c r="PI40" s="5"/>
      <c r="PJ40" s="5"/>
      <c r="PK40" s="5"/>
      <c r="PL40" s="5"/>
      <c r="PM40" s="5"/>
      <c r="PN40" s="5"/>
      <c r="PO40" s="5"/>
      <c r="PP40" s="5"/>
      <c r="PQ40" s="5"/>
      <c r="PR40" s="5"/>
      <c r="PS40" s="5"/>
      <c r="PT40" s="5"/>
      <c r="PU40" s="5"/>
      <c r="PV40" s="5"/>
      <c r="PW40" s="5"/>
      <c r="PX40" s="5"/>
      <c r="PY40" s="5"/>
      <c r="PZ40" s="5"/>
      <c r="QA40" s="5"/>
      <c r="QB40" s="5"/>
      <c r="QC40" s="5"/>
      <c r="QD40" s="5"/>
      <c r="QE40" s="5"/>
      <c r="QF40" s="5"/>
      <c r="QG40" s="5"/>
      <c r="QH40" s="5"/>
      <c r="QI40" s="5"/>
      <c r="QJ40" s="5"/>
      <c r="QK40" s="5"/>
      <c r="QL40" s="5"/>
      <c r="QM40" s="5"/>
      <c r="QN40" s="5"/>
      <c r="QO40" s="5"/>
      <c r="QP40" s="5"/>
      <c r="QQ40" s="5"/>
      <c r="QR40" s="5"/>
      <c r="QS40" s="5"/>
      <c r="QT40" s="5"/>
      <c r="QU40" s="5"/>
      <c r="QV40" s="5"/>
      <c r="QW40" s="5"/>
      <c r="QX40" s="5"/>
      <c r="QY40" s="5"/>
      <c r="QZ40" s="5"/>
      <c r="RA40" s="5"/>
      <c r="RB40" s="5"/>
      <c r="RC40" s="5"/>
      <c r="RD40" s="5"/>
      <c r="RE40" s="5"/>
      <c r="RF40" s="5"/>
      <c r="RG40" s="5"/>
      <c r="RH40" s="5"/>
      <c r="RI40" s="5"/>
      <c r="RJ40" s="5"/>
      <c r="RK40" s="5"/>
      <c r="RL40" s="5"/>
      <c r="RM40" s="5"/>
      <c r="RN40" s="5"/>
      <c r="RO40" s="5"/>
      <c r="RP40" s="5"/>
      <c r="RQ40" s="5"/>
      <c r="RR40" s="5"/>
      <c r="RS40" s="5"/>
      <c r="RT40" s="5"/>
      <c r="RU40" s="5"/>
      <c r="RV40" s="5"/>
      <c r="RW40" s="5"/>
      <c r="RX40" s="5"/>
      <c r="RY40" s="5"/>
      <c r="RZ40" s="5"/>
      <c r="SA40" s="5"/>
      <c r="SB40" s="5"/>
      <c r="SC40" s="5"/>
      <c r="SD40" s="5"/>
      <c r="SE40" s="5"/>
      <c r="SF40" s="5"/>
      <c r="SG40" s="5"/>
      <c r="SH40" s="5"/>
      <c r="SI40" s="5"/>
      <c r="SJ40" s="5"/>
      <c r="SK40" s="5"/>
      <c r="SL40" s="5"/>
      <c r="SM40" s="5"/>
      <c r="SN40" s="5"/>
      <c r="SO40" s="5"/>
      <c r="SP40" s="5"/>
      <c r="SQ40" s="5"/>
      <c r="SR40" s="5"/>
      <c r="SS40" s="5"/>
      <c r="ST40" s="5"/>
      <c r="SU40" s="5"/>
      <c r="SV40" s="5"/>
      <c r="SW40" s="5"/>
      <c r="SX40" s="5"/>
      <c r="SY40" s="5"/>
      <c r="SZ40" s="5"/>
      <c r="TA40" s="5"/>
      <c r="TB40" s="5"/>
      <c r="TC40" s="5"/>
      <c r="TD40" s="5"/>
      <c r="TE40" s="5"/>
      <c r="TF40" s="5"/>
      <c r="TG40" s="5"/>
      <c r="TH40" s="5"/>
      <c r="TI40" s="5"/>
      <c r="TJ40" s="5"/>
      <c r="TK40" s="5"/>
      <c r="TL40" s="5"/>
      <c r="TM40" s="5"/>
      <c r="TN40" s="5"/>
      <c r="TO40" s="5"/>
      <c r="TP40" s="5"/>
      <c r="TQ40" s="5"/>
      <c r="TR40" s="5"/>
      <c r="TS40" s="5"/>
      <c r="TT40" s="5"/>
      <c r="TU40" s="5"/>
      <c r="TV40" s="5"/>
      <c r="TW40" s="5"/>
      <c r="TX40" s="5"/>
      <c r="TY40" s="5"/>
      <c r="TZ40" s="5"/>
      <c r="UA40" s="5"/>
      <c r="UB40" s="5"/>
      <c r="UC40" s="5"/>
      <c r="UD40" s="5"/>
      <c r="UE40" s="5"/>
      <c r="UF40" s="5"/>
      <c r="UG40" s="5"/>
      <c r="UH40" s="5"/>
      <c r="UI40" s="5"/>
      <c r="UJ40" s="5"/>
      <c r="UK40" s="5"/>
      <c r="UL40" s="5"/>
      <c r="UM40" s="5"/>
      <c r="UN40" s="5"/>
      <c r="UO40" s="5"/>
      <c r="UP40" s="5"/>
      <c r="UQ40" s="5"/>
      <c r="UR40" s="5"/>
      <c r="US40" s="5"/>
      <c r="UT40" s="5"/>
      <c r="UU40" s="5"/>
      <c r="UV40" s="5"/>
      <c r="UW40" s="5"/>
      <c r="UX40" s="5"/>
      <c r="UY40" s="5"/>
      <c r="UZ40" s="5"/>
      <c r="VA40" s="5"/>
      <c r="VB40" s="5"/>
      <c r="VC40" s="5"/>
      <c r="VD40" s="5"/>
      <c r="VE40" s="5"/>
      <c r="VF40" s="5"/>
      <c r="VG40" s="5"/>
      <c r="VH40" s="5"/>
      <c r="VI40" s="5"/>
      <c r="VJ40" s="5"/>
      <c r="VK40" s="5"/>
      <c r="VL40" s="5"/>
      <c r="VM40" s="5"/>
      <c r="VN40" s="5"/>
      <c r="VO40" s="5"/>
      <c r="VP40" s="5"/>
      <c r="VQ40" s="5"/>
      <c r="VR40" s="5"/>
      <c r="VS40" s="5"/>
      <c r="VT40" s="5"/>
      <c r="VU40" s="5"/>
      <c r="VV40" s="5"/>
      <c r="VW40" s="5"/>
      <c r="VX40" s="5"/>
      <c r="VY40" s="5"/>
      <c r="VZ40" s="5"/>
      <c r="WA40" s="5"/>
      <c r="WB40" s="5"/>
      <c r="WC40" s="5"/>
      <c r="WD40" s="5"/>
      <c r="WE40" s="5"/>
      <c r="WF40" s="5"/>
      <c r="WG40" s="5"/>
      <c r="WH40" s="5"/>
      <c r="WI40" s="5"/>
      <c r="WJ40" s="5"/>
      <c r="WK40" s="5"/>
      <c r="WL40" s="5"/>
      <c r="WM40" s="5"/>
      <c r="WN40" s="5"/>
      <c r="WO40" s="5"/>
      <c r="WP40" s="5"/>
      <c r="WQ40" s="5"/>
      <c r="WR40" s="5"/>
      <c r="WS40" s="5"/>
      <c r="WT40" s="5"/>
      <c r="WU40" s="5"/>
      <c r="WV40" s="5"/>
      <c r="WW40" s="5"/>
      <c r="WX40" s="5"/>
      <c r="WY40" s="5"/>
      <c r="WZ40" s="5"/>
      <c r="XA40" s="5"/>
      <c r="XB40" s="5"/>
      <c r="XC40" s="5"/>
      <c r="XD40" s="5"/>
      <c r="XE40" s="5"/>
      <c r="XF40" s="5"/>
      <c r="XG40" s="5"/>
      <c r="XH40" s="5"/>
      <c r="XI40" s="5"/>
      <c r="XJ40" s="5"/>
      <c r="XK40" s="5"/>
      <c r="XL40" s="5"/>
      <c r="XM40" s="5"/>
      <c r="XN40" s="5"/>
      <c r="XO40" s="5"/>
      <c r="XP40" s="5"/>
      <c r="XQ40" s="5"/>
      <c r="XR40" s="5"/>
      <c r="XS40" s="5"/>
      <c r="XT40" s="5"/>
      <c r="XU40" s="5"/>
      <c r="XV40" s="5"/>
      <c r="XW40" s="5"/>
      <c r="XX40" s="5"/>
      <c r="XY40" s="5"/>
      <c r="XZ40" s="5"/>
      <c r="YA40" s="5"/>
      <c r="YB40" s="5"/>
      <c r="YC40" s="5"/>
      <c r="YD40" s="5"/>
      <c r="YE40" s="5"/>
      <c r="YF40" s="5"/>
      <c r="YG40" s="5"/>
      <c r="YH40" s="5"/>
      <c r="YI40" s="5"/>
      <c r="YJ40" s="5"/>
      <c r="YK40" s="5"/>
      <c r="YL40" s="5"/>
      <c r="YM40" s="5"/>
      <c r="YN40" s="5"/>
      <c r="YO40" s="5"/>
      <c r="YP40" s="5"/>
      <c r="YQ40" s="5"/>
      <c r="YR40" s="5"/>
      <c r="YS40" s="5"/>
      <c r="YT40" s="5"/>
      <c r="YU40" s="5"/>
      <c r="YV40" s="5"/>
      <c r="YW40" s="5"/>
      <c r="YX40" s="5"/>
      <c r="YY40" s="5"/>
      <c r="YZ40" s="5"/>
      <c r="ZA40" s="5"/>
      <c r="ZB40" s="5"/>
      <c r="ZC40" s="5"/>
      <c r="ZD40" s="5"/>
      <c r="ZE40" s="5"/>
      <c r="ZF40" s="5"/>
      <c r="ZG40" s="5"/>
      <c r="ZH40" s="5"/>
      <c r="ZI40" s="5"/>
      <c r="ZJ40" s="5"/>
      <c r="ZK40" s="5"/>
      <c r="ZL40" s="5"/>
      <c r="ZM40" s="5"/>
      <c r="ZN40" s="5"/>
      <c r="ZO40" s="5"/>
      <c r="ZP40" s="5"/>
      <c r="ZQ40" s="5"/>
      <c r="ZR40" s="5"/>
      <c r="ZS40" s="5"/>
      <c r="ZT40" s="5"/>
      <c r="ZU40" s="5"/>
      <c r="ZV40" s="5"/>
      <c r="ZW40" s="5"/>
      <c r="ZX40" s="5"/>
      <c r="ZY40" s="5"/>
      <c r="ZZ40" s="5"/>
      <c r="AAA40" s="5"/>
      <c r="AAB40" s="5"/>
      <c r="AAC40" s="5"/>
      <c r="AAD40" s="5"/>
      <c r="AAE40" s="5"/>
      <c r="AAF40" s="5"/>
      <c r="AAG40" s="5"/>
      <c r="AAH40" s="5"/>
      <c r="AAI40" s="5"/>
      <c r="AAJ40" s="5"/>
      <c r="AAK40" s="5"/>
      <c r="AAL40" s="5"/>
      <c r="AAM40" s="5"/>
      <c r="AAN40" s="5"/>
      <c r="AAO40" s="5"/>
      <c r="AAP40" s="5"/>
      <c r="AAQ40" s="5"/>
      <c r="AAR40" s="5"/>
      <c r="AAS40" s="5"/>
      <c r="AAT40" s="5"/>
      <c r="AAU40" s="5"/>
      <c r="AAV40" s="5"/>
      <c r="AAW40" s="5"/>
      <c r="AAX40" s="5"/>
      <c r="AAY40" s="5"/>
      <c r="AAZ40" s="5"/>
      <c r="ABA40" s="5"/>
      <c r="ABB40" s="5"/>
      <c r="ABC40" s="5"/>
      <c r="ABD40" s="5"/>
      <c r="ABE40" s="5"/>
      <c r="ABF40" s="5"/>
      <c r="ABG40" s="5"/>
      <c r="ABH40" s="5"/>
      <c r="ABI40" s="5"/>
      <c r="ABJ40" s="5"/>
      <c r="ABK40" s="5"/>
      <c r="ABL40" s="5"/>
      <c r="ABM40" s="5"/>
      <c r="ABN40" s="5"/>
      <c r="ABO40" s="5"/>
      <c r="ABP40" s="5"/>
      <c r="ABQ40" s="5"/>
      <c r="ABR40" s="5"/>
      <c r="ABS40" s="5"/>
      <c r="ABT40" s="5"/>
      <c r="ABU40" s="5"/>
      <c r="ABV40" s="5"/>
      <c r="ABW40" s="5"/>
      <c r="ABX40" s="5"/>
      <c r="ABY40" s="5"/>
      <c r="ABZ40" s="5"/>
      <c r="ACA40" s="5"/>
      <c r="ACB40" s="5"/>
      <c r="ACC40" s="5"/>
      <c r="ACD40" s="5"/>
      <c r="ACE40" s="5"/>
      <c r="ACF40" s="5"/>
      <c r="ACG40" s="5"/>
      <c r="ACH40" s="5"/>
      <c r="ACI40" s="5"/>
      <c r="ACJ40" s="5"/>
      <c r="ACK40" s="5"/>
      <c r="ACL40" s="5"/>
      <c r="ACM40" s="5"/>
      <c r="ACN40" s="5"/>
      <c r="ACO40" s="5"/>
      <c r="ACP40" s="5"/>
      <c r="ACQ40" s="5"/>
      <c r="ACR40" s="5"/>
      <c r="ACS40" s="5"/>
      <c r="ACT40" s="5"/>
      <c r="ACU40" s="5"/>
      <c r="ACV40" s="5"/>
      <c r="ACW40" s="5"/>
      <c r="ACX40" s="5"/>
      <c r="ACY40" s="5"/>
      <c r="ACZ40" s="5"/>
      <c r="ADA40" s="5"/>
      <c r="ADB40" s="5"/>
      <c r="ADC40" s="5"/>
      <c r="ADD40" s="5"/>
      <c r="ADE40" s="5"/>
      <c r="ADF40" s="5"/>
      <c r="ADG40" s="5"/>
      <c r="ADH40" s="5"/>
      <c r="ADI40" s="5"/>
      <c r="ADJ40" s="5"/>
      <c r="ADK40" s="5"/>
      <c r="ADL40" s="5"/>
      <c r="ADM40" s="5"/>
      <c r="ADN40" s="5"/>
      <c r="ADO40" s="5"/>
      <c r="ADP40" s="5"/>
      <c r="ADQ40" s="5"/>
      <c r="ADR40" s="5"/>
      <c r="ADS40" s="5"/>
      <c r="ADT40" s="5"/>
      <c r="ADU40" s="5"/>
      <c r="ADV40" s="5"/>
      <c r="ADW40" s="5"/>
      <c r="ADX40" s="5"/>
      <c r="ADY40" s="5"/>
      <c r="ADZ40" s="5"/>
      <c r="AEA40" s="5"/>
      <c r="AEB40" s="5"/>
      <c r="AEC40" s="5"/>
      <c r="AED40" s="5"/>
      <c r="AEE40" s="5"/>
      <c r="AEF40" s="5"/>
      <c r="AEG40" s="5"/>
      <c r="AEH40" s="5"/>
      <c r="AEI40" s="5"/>
      <c r="AEJ40" s="5"/>
      <c r="AEK40" s="5"/>
      <c r="AEL40" s="5"/>
      <c r="AEM40" s="5"/>
      <c r="AEN40" s="5"/>
      <c r="AEO40" s="5"/>
      <c r="AEP40" s="5"/>
      <c r="AEQ40" s="5"/>
      <c r="AER40" s="5"/>
      <c r="AES40" s="5"/>
      <c r="AET40" s="5"/>
      <c r="AEU40" s="5"/>
      <c r="AEV40" s="5"/>
      <c r="AEW40" s="5"/>
      <c r="AEX40" s="5"/>
      <c r="AEY40" s="5"/>
      <c r="AEZ40" s="5"/>
      <c r="AFA40" s="5"/>
      <c r="AFB40" s="5"/>
      <c r="AFC40" s="5"/>
      <c r="AFD40" s="5"/>
      <c r="AFE40" s="5"/>
      <c r="AFF40" s="5"/>
      <c r="AFG40" s="5"/>
      <c r="AFH40" s="5"/>
      <c r="AFI40" s="5"/>
      <c r="AFJ40" s="5"/>
      <c r="AFK40" s="5"/>
      <c r="AFL40" s="5"/>
      <c r="AFM40" s="5"/>
      <c r="AFN40" s="5"/>
      <c r="AFO40" s="5"/>
      <c r="AFP40" s="5"/>
      <c r="AFQ40" s="5"/>
      <c r="AFR40" s="5"/>
      <c r="AFS40" s="5"/>
      <c r="AFT40" s="5"/>
      <c r="AFU40" s="5"/>
      <c r="AFV40" s="5"/>
      <c r="AFW40" s="5"/>
      <c r="AFX40" s="5"/>
      <c r="AFY40" s="5"/>
      <c r="AFZ40" s="5"/>
      <c r="AGA40" s="5"/>
      <c r="AGB40" s="5"/>
      <c r="AGC40" s="5"/>
      <c r="AGD40" s="5"/>
      <c r="AGE40" s="5"/>
      <c r="AGF40" s="5"/>
      <c r="AGG40" s="5"/>
      <c r="AGH40" s="5"/>
      <c r="AGI40" s="5"/>
      <c r="AGJ40" s="5"/>
      <c r="AGK40" s="5"/>
      <c r="AGL40" s="5"/>
      <c r="AGM40" s="5"/>
      <c r="AGN40" s="5"/>
      <c r="AGO40" s="5"/>
      <c r="AGP40" s="5"/>
      <c r="AGQ40" s="5"/>
      <c r="AGR40" s="5"/>
      <c r="AGS40" s="5"/>
      <c r="AGT40" s="5"/>
      <c r="AGU40" s="5"/>
      <c r="AGV40" s="5"/>
      <c r="AGW40" s="5"/>
      <c r="AGX40" s="5"/>
      <c r="AGY40" s="5"/>
      <c r="AGZ40" s="5"/>
      <c r="AHA40" s="5"/>
      <c r="AHB40" s="5"/>
      <c r="AHC40" s="5"/>
      <c r="AHD40" s="5"/>
      <c r="AHE40" s="5"/>
      <c r="AHF40" s="5"/>
      <c r="AHG40" s="5"/>
      <c r="AHH40" s="5"/>
      <c r="AHI40" s="5"/>
      <c r="AHJ40" s="5"/>
      <c r="AHK40" s="5"/>
      <c r="AHL40" s="5"/>
      <c r="AHM40" s="5"/>
      <c r="AHN40" s="5"/>
      <c r="AHO40" s="5"/>
      <c r="AHP40" s="5"/>
      <c r="AHQ40" s="5"/>
      <c r="AHR40" s="5"/>
      <c r="AHS40" s="5"/>
      <c r="AHT40" s="5"/>
      <c r="AHU40" s="5"/>
      <c r="AHV40" s="5"/>
      <c r="AHW40" s="5"/>
      <c r="AHX40" s="5"/>
      <c r="AHY40" s="5"/>
      <c r="AHZ40" s="5"/>
      <c r="AIA40" s="5"/>
      <c r="AIB40" s="5"/>
      <c r="AIC40" s="5"/>
      <c r="AID40" s="5"/>
      <c r="AIE40" s="5"/>
      <c r="AIF40" s="5"/>
      <c r="AIG40" s="5"/>
      <c r="AIH40" s="5"/>
      <c r="AII40" s="5"/>
      <c r="AIJ40" s="5"/>
      <c r="AIK40" s="5"/>
      <c r="AIL40" s="5"/>
      <c r="AIM40" s="5"/>
      <c r="AIN40" s="5"/>
      <c r="AIO40" s="5"/>
      <c r="AIP40" s="5"/>
      <c r="AIQ40" s="5"/>
      <c r="AIR40" s="5"/>
      <c r="AIS40" s="5"/>
      <c r="AIT40" s="5"/>
      <c r="AIU40" s="5"/>
      <c r="AIV40" s="5"/>
      <c r="AIW40" s="5"/>
      <c r="AIX40" s="5"/>
      <c r="AIY40" s="5"/>
      <c r="AIZ40" s="5"/>
      <c r="AJA40" s="5"/>
      <c r="AJB40" s="5"/>
      <c r="AJC40" s="5"/>
      <c r="AJD40" s="5"/>
      <c r="AJE40" s="5"/>
      <c r="AJF40" s="5"/>
      <c r="AJG40" s="5"/>
      <c r="AJH40" s="5"/>
      <c r="AJI40" s="5"/>
      <c r="AJJ40" s="5"/>
      <c r="AJK40" s="5"/>
      <c r="AJL40" s="5"/>
      <c r="AJM40" s="5"/>
      <c r="AJN40" s="5"/>
      <c r="AJO40" s="5"/>
      <c r="AJP40" s="5"/>
      <c r="AJQ40" s="5"/>
      <c r="AJR40" s="5"/>
      <c r="AJS40" s="5"/>
      <c r="AJT40" s="5"/>
      <c r="AJU40" s="5"/>
      <c r="AJV40" s="5"/>
      <c r="AJW40" s="5"/>
      <c r="AJX40" s="5"/>
      <c r="AJY40" s="5"/>
      <c r="AJZ40" s="5"/>
      <c r="AKA40" s="5"/>
      <c r="AKB40" s="5"/>
      <c r="AKC40" s="5"/>
      <c r="AKD40" s="5"/>
      <c r="AKE40" s="5"/>
      <c r="AKF40" s="5"/>
      <c r="AKG40" s="5"/>
      <c r="AKH40" s="5"/>
      <c r="AKI40" s="5"/>
      <c r="AKJ40" s="5"/>
      <c r="AKK40" s="5"/>
      <c r="AKL40" s="5"/>
      <c r="AKM40" s="5"/>
      <c r="AKN40" s="5"/>
      <c r="AKO40" s="5"/>
      <c r="AKP40" s="5"/>
      <c r="AKQ40" s="5"/>
      <c r="AKR40" s="5"/>
      <c r="AKS40" s="5"/>
      <c r="AKT40" s="5"/>
      <c r="AKU40" s="5"/>
      <c r="AKV40" s="5"/>
      <c r="AKW40" s="5"/>
      <c r="AKX40" s="5"/>
      <c r="AKY40" s="5"/>
      <c r="AKZ40" s="5"/>
      <c r="ALA40" s="5"/>
      <c r="ALB40" s="5"/>
      <c r="ALC40" s="5"/>
      <c r="ALD40" s="5"/>
      <c r="ALE40" s="5"/>
      <c r="ALF40" s="5"/>
      <c r="ALG40" s="5"/>
      <c r="ALH40" s="5"/>
      <c r="ALI40" s="5"/>
      <c r="ALJ40" s="5"/>
      <c r="ALK40" s="5"/>
      <c r="ALL40" s="5"/>
      <c r="ALM40" s="5"/>
      <c r="ALN40" s="5"/>
      <c r="ALO40" s="5"/>
      <c r="ALP40" s="5"/>
      <c r="ALQ40" s="5"/>
      <c r="ALR40" s="5"/>
      <c r="ALS40" s="5"/>
      <c r="ALT40" s="5"/>
      <c r="ALU40" s="5"/>
      <c r="ALV40" s="5"/>
      <c r="ALW40" s="5"/>
      <c r="ALX40" s="5"/>
      <c r="ALY40" s="5"/>
      <c r="ALZ40" s="5"/>
      <c r="AMA40" s="5"/>
      <c r="AMB40" s="5"/>
      <c r="AMC40" s="5"/>
      <c r="AMD40" s="5"/>
      <c r="AME40" s="5"/>
      <c r="AMF40" s="5"/>
      <c r="AMG40" s="5"/>
      <c r="AMH40" s="5"/>
      <c r="AMI40" s="5"/>
      <c r="AMJ40" s="5"/>
      <c r="AMK40" s="5"/>
      <c r="AML40" s="5"/>
      <c r="AMM40" s="5"/>
    </row>
    <row r="41" spans="1:1027" s="300" customFormat="1" ht="13.5" customHeight="1" x14ac:dyDescent="0.2">
      <c r="A41" s="5"/>
      <c r="B41" s="5"/>
      <c r="C41" s="5"/>
      <c r="D41" s="5"/>
      <c r="E41" s="5"/>
      <c r="F41" s="5"/>
      <c r="G41" s="5"/>
      <c r="H41" s="5"/>
      <c r="I41" s="5"/>
      <c r="J41" s="5"/>
      <c r="K41" s="5"/>
      <c r="L41" s="5"/>
      <c r="M41" s="296"/>
      <c r="N41" s="296"/>
      <c r="O41" s="296"/>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5"/>
      <c r="NH41" s="5"/>
      <c r="NI41" s="5"/>
      <c r="NJ41" s="5"/>
      <c r="NK41" s="5"/>
      <c r="NL41" s="5"/>
      <c r="NM41" s="5"/>
      <c r="NN41" s="5"/>
      <c r="NO41" s="5"/>
      <c r="NP41" s="5"/>
      <c r="NQ41" s="5"/>
      <c r="NR41" s="5"/>
      <c r="NS41" s="5"/>
      <c r="NT41" s="5"/>
      <c r="NU41" s="5"/>
      <c r="NV41" s="5"/>
      <c r="NW41" s="5"/>
      <c r="NX41" s="5"/>
      <c r="NY41" s="5"/>
      <c r="NZ41" s="5"/>
      <c r="OA41" s="5"/>
      <c r="OB41" s="5"/>
      <c r="OC41" s="5"/>
      <c r="OD41" s="5"/>
      <c r="OE41" s="5"/>
      <c r="OF41" s="5"/>
      <c r="OG41" s="5"/>
      <c r="OH41" s="5"/>
      <c r="OI41" s="5"/>
      <c r="OJ41" s="5"/>
      <c r="OK41" s="5"/>
      <c r="OL41" s="5"/>
      <c r="OM41" s="5"/>
      <c r="ON41" s="5"/>
      <c r="OO41" s="5"/>
      <c r="OP41" s="5"/>
      <c r="OQ41" s="5"/>
      <c r="OR41" s="5"/>
      <c r="OS41" s="5"/>
      <c r="OT41" s="5"/>
      <c r="OU41" s="5"/>
      <c r="OV41" s="5"/>
      <c r="OW41" s="5"/>
      <c r="OX41" s="5"/>
      <c r="OY41" s="5"/>
      <c r="OZ41" s="5"/>
      <c r="PA41" s="5"/>
      <c r="PB41" s="5"/>
      <c r="PC41" s="5"/>
      <c r="PD41" s="5"/>
      <c r="PE41" s="5"/>
      <c r="PF41" s="5"/>
      <c r="PG41" s="5"/>
      <c r="PH41" s="5"/>
      <c r="PI41" s="5"/>
      <c r="PJ41" s="5"/>
      <c r="PK41" s="5"/>
      <c r="PL41" s="5"/>
      <c r="PM41" s="5"/>
      <c r="PN41" s="5"/>
      <c r="PO41" s="5"/>
      <c r="PP41" s="5"/>
      <c r="PQ41" s="5"/>
      <c r="PR41" s="5"/>
      <c r="PS41" s="5"/>
      <c r="PT41" s="5"/>
      <c r="PU41" s="5"/>
      <c r="PV41" s="5"/>
      <c r="PW41" s="5"/>
      <c r="PX41" s="5"/>
      <c r="PY41" s="5"/>
      <c r="PZ41" s="5"/>
      <c r="QA41" s="5"/>
      <c r="QB41" s="5"/>
      <c r="QC41" s="5"/>
      <c r="QD41" s="5"/>
      <c r="QE41" s="5"/>
      <c r="QF41" s="5"/>
      <c r="QG41" s="5"/>
      <c r="QH41" s="5"/>
      <c r="QI41" s="5"/>
      <c r="QJ41" s="5"/>
      <c r="QK41" s="5"/>
      <c r="QL41" s="5"/>
      <c r="QM41" s="5"/>
      <c r="QN41" s="5"/>
      <c r="QO41" s="5"/>
      <c r="QP41" s="5"/>
      <c r="QQ41" s="5"/>
      <c r="QR41" s="5"/>
      <c r="QS41" s="5"/>
      <c r="QT41" s="5"/>
      <c r="QU41" s="5"/>
      <c r="QV41" s="5"/>
      <c r="QW41" s="5"/>
      <c r="QX41" s="5"/>
      <c r="QY41" s="5"/>
      <c r="QZ41" s="5"/>
      <c r="RA41" s="5"/>
      <c r="RB41" s="5"/>
      <c r="RC41" s="5"/>
      <c r="RD41" s="5"/>
      <c r="RE41" s="5"/>
      <c r="RF41" s="5"/>
      <c r="RG41" s="5"/>
      <c r="RH41" s="5"/>
      <c r="RI41" s="5"/>
      <c r="RJ41" s="5"/>
      <c r="RK41" s="5"/>
      <c r="RL41" s="5"/>
      <c r="RM41" s="5"/>
      <c r="RN41" s="5"/>
      <c r="RO41" s="5"/>
      <c r="RP41" s="5"/>
      <c r="RQ41" s="5"/>
      <c r="RR41" s="5"/>
      <c r="RS41" s="5"/>
      <c r="RT41" s="5"/>
      <c r="RU41" s="5"/>
      <c r="RV41" s="5"/>
      <c r="RW41" s="5"/>
      <c r="RX41" s="5"/>
      <c r="RY41" s="5"/>
      <c r="RZ41" s="5"/>
      <c r="SA41" s="5"/>
      <c r="SB41" s="5"/>
      <c r="SC41" s="5"/>
      <c r="SD41" s="5"/>
      <c r="SE41" s="5"/>
      <c r="SF41" s="5"/>
      <c r="SG41" s="5"/>
      <c r="SH41" s="5"/>
      <c r="SI41" s="5"/>
      <c r="SJ41" s="5"/>
      <c r="SK41" s="5"/>
      <c r="SL41" s="5"/>
      <c r="SM41" s="5"/>
      <c r="SN41" s="5"/>
      <c r="SO41" s="5"/>
      <c r="SP41" s="5"/>
      <c r="SQ41" s="5"/>
      <c r="SR41" s="5"/>
      <c r="SS41" s="5"/>
      <c r="ST41" s="5"/>
      <c r="SU41" s="5"/>
      <c r="SV41" s="5"/>
      <c r="SW41" s="5"/>
      <c r="SX41" s="5"/>
      <c r="SY41" s="5"/>
      <c r="SZ41" s="5"/>
      <c r="TA41" s="5"/>
      <c r="TB41" s="5"/>
      <c r="TC41" s="5"/>
      <c r="TD41" s="5"/>
      <c r="TE41" s="5"/>
      <c r="TF41" s="5"/>
      <c r="TG41" s="5"/>
      <c r="TH41" s="5"/>
      <c r="TI41" s="5"/>
      <c r="TJ41" s="5"/>
      <c r="TK41" s="5"/>
      <c r="TL41" s="5"/>
      <c r="TM41" s="5"/>
      <c r="TN41" s="5"/>
      <c r="TO41" s="5"/>
      <c r="TP41" s="5"/>
      <c r="TQ41" s="5"/>
      <c r="TR41" s="5"/>
      <c r="TS41" s="5"/>
      <c r="TT41" s="5"/>
      <c r="TU41" s="5"/>
      <c r="TV41" s="5"/>
      <c r="TW41" s="5"/>
      <c r="TX41" s="5"/>
      <c r="TY41" s="5"/>
      <c r="TZ41" s="5"/>
      <c r="UA41" s="5"/>
      <c r="UB41" s="5"/>
      <c r="UC41" s="5"/>
      <c r="UD41" s="5"/>
      <c r="UE41" s="5"/>
      <c r="UF41" s="5"/>
      <c r="UG41" s="5"/>
      <c r="UH41" s="5"/>
      <c r="UI41" s="5"/>
      <c r="UJ41" s="5"/>
      <c r="UK41" s="5"/>
      <c r="UL41" s="5"/>
      <c r="UM41" s="5"/>
      <c r="UN41" s="5"/>
      <c r="UO41" s="5"/>
      <c r="UP41" s="5"/>
      <c r="UQ41" s="5"/>
      <c r="UR41" s="5"/>
      <c r="US41" s="5"/>
      <c r="UT41" s="5"/>
      <c r="UU41" s="5"/>
      <c r="UV41" s="5"/>
      <c r="UW41" s="5"/>
      <c r="UX41" s="5"/>
      <c r="UY41" s="5"/>
      <c r="UZ41" s="5"/>
      <c r="VA41" s="5"/>
      <c r="VB41" s="5"/>
      <c r="VC41" s="5"/>
      <c r="VD41" s="5"/>
      <c r="VE41" s="5"/>
      <c r="VF41" s="5"/>
      <c r="VG41" s="5"/>
      <c r="VH41" s="5"/>
      <c r="VI41" s="5"/>
      <c r="VJ41" s="5"/>
      <c r="VK41" s="5"/>
      <c r="VL41" s="5"/>
      <c r="VM41" s="5"/>
      <c r="VN41" s="5"/>
      <c r="VO41" s="5"/>
      <c r="VP41" s="5"/>
      <c r="VQ41" s="5"/>
      <c r="VR41" s="5"/>
      <c r="VS41" s="5"/>
      <c r="VT41" s="5"/>
      <c r="VU41" s="5"/>
      <c r="VV41" s="5"/>
      <c r="VW41" s="5"/>
      <c r="VX41" s="5"/>
      <c r="VY41" s="5"/>
      <c r="VZ41" s="5"/>
      <c r="WA41" s="5"/>
      <c r="WB41" s="5"/>
      <c r="WC41" s="5"/>
      <c r="WD41" s="5"/>
      <c r="WE41" s="5"/>
      <c r="WF41" s="5"/>
      <c r="WG41" s="5"/>
      <c r="WH41" s="5"/>
      <c r="WI41" s="5"/>
      <c r="WJ41" s="5"/>
      <c r="WK41" s="5"/>
      <c r="WL41" s="5"/>
      <c r="WM41" s="5"/>
      <c r="WN41" s="5"/>
      <c r="WO41" s="5"/>
      <c r="WP41" s="5"/>
      <c r="WQ41" s="5"/>
      <c r="WR41" s="5"/>
      <c r="WS41" s="5"/>
      <c r="WT41" s="5"/>
      <c r="WU41" s="5"/>
      <c r="WV41" s="5"/>
      <c r="WW41" s="5"/>
      <c r="WX41" s="5"/>
      <c r="WY41" s="5"/>
      <c r="WZ41" s="5"/>
      <c r="XA41" s="5"/>
      <c r="XB41" s="5"/>
      <c r="XC41" s="5"/>
      <c r="XD41" s="5"/>
      <c r="XE41" s="5"/>
      <c r="XF41" s="5"/>
      <c r="XG41" s="5"/>
      <c r="XH41" s="5"/>
      <c r="XI41" s="5"/>
      <c r="XJ41" s="5"/>
      <c r="XK41" s="5"/>
      <c r="XL41" s="5"/>
      <c r="XM41" s="5"/>
      <c r="XN41" s="5"/>
      <c r="XO41" s="5"/>
      <c r="XP41" s="5"/>
      <c r="XQ41" s="5"/>
      <c r="XR41" s="5"/>
      <c r="XS41" s="5"/>
      <c r="XT41" s="5"/>
      <c r="XU41" s="5"/>
      <c r="XV41" s="5"/>
      <c r="XW41" s="5"/>
      <c r="XX41" s="5"/>
      <c r="XY41" s="5"/>
      <c r="XZ41" s="5"/>
      <c r="YA41" s="5"/>
      <c r="YB41" s="5"/>
      <c r="YC41" s="5"/>
      <c r="YD41" s="5"/>
      <c r="YE41" s="5"/>
      <c r="YF41" s="5"/>
      <c r="YG41" s="5"/>
      <c r="YH41" s="5"/>
      <c r="YI41" s="5"/>
      <c r="YJ41" s="5"/>
      <c r="YK41" s="5"/>
      <c r="YL41" s="5"/>
      <c r="YM41" s="5"/>
      <c r="YN41" s="5"/>
      <c r="YO41" s="5"/>
      <c r="YP41" s="5"/>
      <c r="YQ41" s="5"/>
      <c r="YR41" s="5"/>
      <c r="YS41" s="5"/>
      <c r="YT41" s="5"/>
      <c r="YU41" s="5"/>
      <c r="YV41" s="5"/>
      <c r="YW41" s="5"/>
      <c r="YX41" s="5"/>
      <c r="YY41" s="5"/>
      <c r="YZ41" s="5"/>
      <c r="ZA41" s="5"/>
      <c r="ZB41" s="5"/>
      <c r="ZC41" s="5"/>
      <c r="ZD41" s="5"/>
      <c r="ZE41" s="5"/>
      <c r="ZF41" s="5"/>
      <c r="ZG41" s="5"/>
      <c r="ZH41" s="5"/>
      <c r="ZI41" s="5"/>
      <c r="ZJ41" s="5"/>
      <c r="ZK41" s="5"/>
      <c r="ZL41" s="5"/>
      <c r="ZM41" s="5"/>
      <c r="ZN41" s="5"/>
      <c r="ZO41" s="5"/>
      <c r="ZP41" s="5"/>
      <c r="ZQ41" s="5"/>
      <c r="ZR41" s="5"/>
      <c r="ZS41" s="5"/>
      <c r="ZT41" s="5"/>
      <c r="ZU41" s="5"/>
      <c r="ZV41" s="5"/>
      <c r="ZW41" s="5"/>
      <c r="ZX41" s="5"/>
      <c r="ZY41" s="5"/>
      <c r="ZZ41" s="5"/>
      <c r="AAA41" s="5"/>
      <c r="AAB41" s="5"/>
      <c r="AAC41" s="5"/>
      <c r="AAD41" s="5"/>
      <c r="AAE41" s="5"/>
      <c r="AAF41" s="5"/>
      <c r="AAG41" s="5"/>
      <c r="AAH41" s="5"/>
      <c r="AAI41" s="5"/>
      <c r="AAJ41" s="5"/>
      <c r="AAK41" s="5"/>
      <c r="AAL41" s="5"/>
      <c r="AAM41" s="5"/>
      <c r="AAN41" s="5"/>
      <c r="AAO41" s="5"/>
      <c r="AAP41" s="5"/>
      <c r="AAQ41" s="5"/>
      <c r="AAR41" s="5"/>
      <c r="AAS41" s="5"/>
      <c r="AAT41" s="5"/>
      <c r="AAU41" s="5"/>
      <c r="AAV41" s="5"/>
      <c r="AAW41" s="5"/>
      <c r="AAX41" s="5"/>
      <c r="AAY41" s="5"/>
      <c r="AAZ41" s="5"/>
      <c r="ABA41" s="5"/>
      <c r="ABB41" s="5"/>
      <c r="ABC41" s="5"/>
      <c r="ABD41" s="5"/>
      <c r="ABE41" s="5"/>
      <c r="ABF41" s="5"/>
      <c r="ABG41" s="5"/>
      <c r="ABH41" s="5"/>
      <c r="ABI41" s="5"/>
      <c r="ABJ41" s="5"/>
      <c r="ABK41" s="5"/>
      <c r="ABL41" s="5"/>
      <c r="ABM41" s="5"/>
      <c r="ABN41" s="5"/>
      <c r="ABO41" s="5"/>
      <c r="ABP41" s="5"/>
      <c r="ABQ41" s="5"/>
      <c r="ABR41" s="5"/>
      <c r="ABS41" s="5"/>
      <c r="ABT41" s="5"/>
      <c r="ABU41" s="5"/>
      <c r="ABV41" s="5"/>
      <c r="ABW41" s="5"/>
      <c r="ABX41" s="5"/>
      <c r="ABY41" s="5"/>
      <c r="ABZ41" s="5"/>
      <c r="ACA41" s="5"/>
      <c r="ACB41" s="5"/>
      <c r="ACC41" s="5"/>
      <c r="ACD41" s="5"/>
      <c r="ACE41" s="5"/>
      <c r="ACF41" s="5"/>
      <c r="ACG41" s="5"/>
      <c r="ACH41" s="5"/>
      <c r="ACI41" s="5"/>
      <c r="ACJ41" s="5"/>
      <c r="ACK41" s="5"/>
      <c r="ACL41" s="5"/>
      <c r="ACM41" s="5"/>
      <c r="ACN41" s="5"/>
      <c r="ACO41" s="5"/>
      <c r="ACP41" s="5"/>
      <c r="ACQ41" s="5"/>
      <c r="ACR41" s="5"/>
      <c r="ACS41" s="5"/>
      <c r="ACT41" s="5"/>
      <c r="ACU41" s="5"/>
      <c r="ACV41" s="5"/>
      <c r="ACW41" s="5"/>
      <c r="ACX41" s="5"/>
      <c r="ACY41" s="5"/>
      <c r="ACZ41" s="5"/>
      <c r="ADA41" s="5"/>
      <c r="ADB41" s="5"/>
      <c r="ADC41" s="5"/>
      <c r="ADD41" s="5"/>
      <c r="ADE41" s="5"/>
      <c r="ADF41" s="5"/>
      <c r="ADG41" s="5"/>
      <c r="ADH41" s="5"/>
      <c r="ADI41" s="5"/>
      <c r="ADJ41" s="5"/>
      <c r="ADK41" s="5"/>
      <c r="ADL41" s="5"/>
      <c r="ADM41" s="5"/>
      <c r="ADN41" s="5"/>
      <c r="ADO41" s="5"/>
      <c r="ADP41" s="5"/>
      <c r="ADQ41" s="5"/>
      <c r="ADR41" s="5"/>
      <c r="ADS41" s="5"/>
      <c r="ADT41" s="5"/>
      <c r="ADU41" s="5"/>
      <c r="ADV41" s="5"/>
      <c r="ADW41" s="5"/>
      <c r="ADX41" s="5"/>
      <c r="ADY41" s="5"/>
      <c r="ADZ41" s="5"/>
      <c r="AEA41" s="5"/>
      <c r="AEB41" s="5"/>
      <c r="AEC41" s="5"/>
      <c r="AED41" s="5"/>
      <c r="AEE41" s="5"/>
      <c r="AEF41" s="5"/>
      <c r="AEG41" s="5"/>
      <c r="AEH41" s="5"/>
      <c r="AEI41" s="5"/>
      <c r="AEJ41" s="5"/>
      <c r="AEK41" s="5"/>
      <c r="AEL41" s="5"/>
      <c r="AEM41" s="5"/>
      <c r="AEN41" s="5"/>
      <c r="AEO41" s="5"/>
      <c r="AEP41" s="5"/>
      <c r="AEQ41" s="5"/>
      <c r="AER41" s="5"/>
      <c r="AES41" s="5"/>
      <c r="AET41" s="5"/>
      <c r="AEU41" s="5"/>
      <c r="AEV41" s="5"/>
      <c r="AEW41" s="5"/>
      <c r="AEX41" s="5"/>
      <c r="AEY41" s="5"/>
      <c r="AEZ41" s="5"/>
      <c r="AFA41" s="5"/>
      <c r="AFB41" s="5"/>
      <c r="AFC41" s="5"/>
      <c r="AFD41" s="5"/>
      <c r="AFE41" s="5"/>
      <c r="AFF41" s="5"/>
      <c r="AFG41" s="5"/>
      <c r="AFH41" s="5"/>
      <c r="AFI41" s="5"/>
      <c r="AFJ41" s="5"/>
      <c r="AFK41" s="5"/>
      <c r="AFL41" s="5"/>
      <c r="AFM41" s="5"/>
      <c r="AFN41" s="5"/>
      <c r="AFO41" s="5"/>
      <c r="AFP41" s="5"/>
      <c r="AFQ41" s="5"/>
      <c r="AFR41" s="5"/>
      <c r="AFS41" s="5"/>
      <c r="AFT41" s="5"/>
      <c r="AFU41" s="5"/>
      <c r="AFV41" s="5"/>
      <c r="AFW41" s="5"/>
      <c r="AFX41" s="5"/>
      <c r="AFY41" s="5"/>
      <c r="AFZ41" s="5"/>
      <c r="AGA41" s="5"/>
      <c r="AGB41" s="5"/>
      <c r="AGC41" s="5"/>
      <c r="AGD41" s="5"/>
      <c r="AGE41" s="5"/>
      <c r="AGF41" s="5"/>
      <c r="AGG41" s="5"/>
      <c r="AGH41" s="5"/>
      <c r="AGI41" s="5"/>
      <c r="AGJ41" s="5"/>
      <c r="AGK41" s="5"/>
      <c r="AGL41" s="5"/>
      <c r="AGM41" s="5"/>
      <c r="AGN41" s="5"/>
      <c r="AGO41" s="5"/>
      <c r="AGP41" s="5"/>
      <c r="AGQ41" s="5"/>
      <c r="AGR41" s="5"/>
      <c r="AGS41" s="5"/>
      <c r="AGT41" s="5"/>
      <c r="AGU41" s="5"/>
      <c r="AGV41" s="5"/>
      <c r="AGW41" s="5"/>
      <c r="AGX41" s="5"/>
      <c r="AGY41" s="5"/>
      <c r="AGZ41" s="5"/>
      <c r="AHA41" s="5"/>
      <c r="AHB41" s="5"/>
      <c r="AHC41" s="5"/>
      <c r="AHD41" s="5"/>
      <c r="AHE41" s="5"/>
      <c r="AHF41" s="5"/>
      <c r="AHG41" s="5"/>
      <c r="AHH41" s="5"/>
      <c r="AHI41" s="5"/>
      <c r="AHJ41" s="5"/>
      <c r="AHK41" s="5"/>
      <c r="AHL41" s="5"/>
      <c r="AHM41" s="5"/>
      <c r="AHN41" s="5"/>
      <c r="AHO41" s="5"/>
      <c r="AHP41" s="5"/>
      <c r="AHQ41" s="5"/>
      <c r="AHR41" s="5"/>
      <c r="AHS41" s="5"/>
      <c r="AHT41" s="5"/>
      <c r="AHU41" s="5"/>
      <c r="AHV41" s="5"/>
      <c r="AHW41" s="5"/>
      <c r="AHX41" s="5"/>
      <c r="AHY41" s="5"/>
      <c r="AHZ41" s="5"/>
      <c r="AIA41" s="5"/>
      <c r="AIB41" s="5"/>
      <c r="AIC41" s="5"/>
      <c r="AID41" s="5"/>
      <c r="AIE41" s="5"/>
      <c r="AIF41" s="5"/>
      <c r="AIG41" s="5"/>
      <c r="AIH41" s="5"/>
      <c r="AII41" s="5"/>
      <c r="AIJ41" s="5"/>
      <c r="AIK41" s="5"/>
      <c r="AIL41" s="5"/>
      <c r="AIM41" s="5"/>
      <c r="AIN41" s="5"/>
      <c r="AIO41" s="5"/>
      <c r="AIP41" s="5"/>
      <c r="AIQ41" s="5"/>
      <c r="AIR41" s="5"/>
      <c r="AIS41" s="5"/>
      <c r="AIT41" s="5"/>
      <c r="AIU41" s="5"/>
      <c r="AIV41" s="5"/>
      <c r="AIW41" s="5"/>
      <c r="AIX41" s="5"/>
      <c r="AIY41" s="5"/>
      <c r="AIZ41" s="5"/>
      <c r="AJA41" s="5"/>
      <c r="AJB41" s="5"/>
      <c r="AJC41" s="5"/>
      <c r="AJD41" s="5"/>
      <c r="AJE41" s="5"/>
      <c r="AJF41" s="5"/>
      <c r="AJG41" s="5"/>
      <c r="AJH41" s="5"/>
      <c r="AJI41" s="5"/>
      <c r="AJJ41" s="5"/>
      <c r="AJK41" s="5"/>
      <c r="AJL41" s="5"/>
      <c r="AJM41" s="5"/>
      <c r="AJN41" s="5"/>
      <c r="AJO41" s="5"/>
      <c r="AJP41" s="5"/>
      <c r="AJQ41" s="5"/>
      <c r="AJR41" s="5"/>
      <c r="AJS41" s="5"/>
      <c r="AJT41" s="5"/>
      <c r="AJU41" s="5"/>
      <c r="AJV41" s="5"/>
      <c r="AJW41" s="5"/>
      <c r="AJX41" s="5"/>
      <c r="AJY41" s="5"/>
      <c r="AJZ41" s="5"/>
      <c r="AKA41" s="5"/>
      <c r="AKB41" s="5"/>
      <c r="AKC41" s="5"/>
      <c r="AKD41" s="5"/>
      <c r="AKE41" s="5"/>
      <c r="AKF41" s="5"/>
      <c r="AKG41" s="5"/>
      <c r="AKH41" s="5"/>
      <c r="AKI41" s="5"/>
      <c r="AKJ41" s="5"/>
      <c r="AKK41" s="5"/>
      <c r="AKL41" s="5"/>
      <c r="AKM41" s="5"/>
      <c r="AKN41" s="5"/>
      <c r="AKO41" s="5"/>
      <c r="AKP41" s="5"/>
      <c r="AKQ41" s="5"/>
      <c r="AKR41" s="5"/>
      <c r="AKS41" s="5"/>
      <c r="AKT41" s="5"/>
      <c r="AKU41" s="5"/>
      <c r="AKV41" s="5"/>
      <c r="AKW41" s="5"/>
      <c r="AKX41" s="5"/>
      <c r="AKY41" s="5"/>
      <c r="AKZ41" s="5"/>
      <c r="ALA41" s="5"/>
      <c r="ALB41" s="5"/>
      <c r="ALC41" s="5"/>
      <c r="ALD41" s="5"/>
      <c r="ALE41" s="5"/>
      <c r="ALF41" s="5"/>
      <c r="ALG41" s="5"/>
      <c r="ALH41" s="5"/>
      <c r="ALI41" s="5"/>
      <c r="ALJ41" s="5"/>
      <c r="ALK41" s="5"/>
      <c r="ALL41" s="5"/>
      <c r="ALM41" s="5"/>
      <c r="ALN41" s="5"/>
      <c r="ALO41" s="5"/>
      <c r="ALP41" s="5"/>
      <c r="ALQ41" s="5"/>
      <c r="ALR41" s="5"/>
      <c r="ALS41" s="5"/>
      <c r="ALT41" s="5"/>
      <c r="ALU41" s="5"/>
      <c r="ALV41" s="5"/>
      <c r="ALW41" s="5"/>
      <c r="ALX41" s="5"/>
      <c r="ALY41" s="5"/>
      <c r="ALZ41" s="5"/>
      <c r="AMA41" s="5"/>
      <c r="AMB41" s="5"/>
      <c r="AMC41" s="5"/>
      <c r="AMD41" s="5"/>
      <c r="AME41" s="5"/>
      <c r="AMF41" s="5"/>
      <c r="AMG41" s="5"/>
      <c r="AMH41" s="5"/>
      <c r="AMI41" s="5"/>
      <c r="AMJ41" s="5"/>
      <c r="AMK41" s="5"/>
      <c r="AML41" s="5"/>
      <c r="AMM41" s="5"/>
    </row>
    <row r="42" spans="1:1027" s="300" customFormat="1" ht="13.5" customHeight="1" x14ac:dyDescent="0.2">
      <c r="A42" s="5"/>
      <c r="B42" s="5"/>
      <c r="C42" s="5"/>
      <c r="D42" s="5"/>
      <c r="E42" s="5"/>
      <c r="F42" s="5"/>
      <c r="G42" s="5"/>
      <c r="H42" s="5"/>
      <c r="I42" s="5"/>
      <c r="J42" s="5"/>
      <c r="K42" s="5"/>
      <c r="L42" s="5"/>
      <c r="M42" s="296"/>
      <c r="N42" s="296"/>
      <c r="O42" s="296"/>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5"/>
      <c r="NH42" s="5"/>
      <c r="NI42" s="5"/>
      <c r="NJ42" s="5"/>
      <c r="NK42" s="5"/>
      <c r="NL42" s="5"/>
      <c r="NM42" s="5"/>
      <c r="NN42" s="5"/>
      <c r="NO42" s="5"/>
      <c r="NP42" s="5"/>
      <c r="NQ42" s="5"/>
      <c r="NR42" s="5"/>
      <c r="NS42" s="5"/>
      <c r="NT42" s="5"/>
      <c r="NU42" s="5"/>
      <c r="NV42" s="5"/>
      <c r="NW42" s="5"/>
      <c r="NX42" s="5"/>
      <c r="NY42" s="5"/>
      <c r="NZ42" s="5"/>
      <c r="OA42" s="5"/>
      <c r="OB42" s="5"/>
      <c r="OC42" s="5"/>
      <c r="OD42" s="5"/>
      <c r="OE42" s="5"/>
      <c r="OF42" s="5"/>
      <c r="OG42" s="5"/>
      <c r="OH42" s="5"/>
      <c r="OI42" s="5"/>
      <c r="OJ42" s="5"/>
      <c r="OK42" s="5"/>
      <c r="OL42" s="5"/>
      <c r="OM42" s="5"/>
      <c r="ON42" s="5"/>
      <c r="OO42" s="5"/>
      <c r="OP42" s="5"/>
      <c r="OQ42" s="5"/>
      <c r="OR42" s="5"/>
      <c r="OS42" s="5"/>
      <c r="OT42" s="5"/>
      <c r="OU42" s="5"/>
      <c r="OV42" s="5"/>
      <c r="OW42" s="5"/>
      <c r="OX42" s="5"/>
      <c r="OY42" s="5"/>
      <c r="OZ42" s="5"/>
      <c r="PA42" s="5"/>
      <c r="PB42" s="5"/>
      <c r="PC42" s="5"/>
      <c r="PD42" s="5"/>
      <c r="PE42" s="5"/>
      <c r="PF42" s="5"/>
      <c r="PG42" s="5"/>
      <c r="PH42" s="5"/>
      <c r="PI42" s="5"/>
      <c r="PJ42" s="5"/>
      <c r="PK42" s="5"/>
      <c r="PL42" s="5"/>
      <c r="PM42" s="5"/>
      <c r="PN42" s="5"/>
      <c r="PO42" s="5"/>
      <c r="PP42" s="5"/>
      <c r="PQ42" s="5"/>
      <c r="PR42" s="5"/>
      <c r="PS42" s="5"/>
      <c r="PT42" s="5"/>
      <c r="PU42" s="5"/>
      <c r="PV42" s="5"/>
      <c r="PW42" s="5"/>
      <c r="PX42" s="5"/>
      <c r="PY42" s="5"/>
      <c r="PZ42" s="5"/>
      <c r="QA42" s="5"/>
      <c r="QB42" s="5"/>
      <c r="QC42" s="5"/>
      <c r="QD42" s="5"/>
      <c r="QE42" s="5"/>
      <c r="QF42" s="5"/>
      <c r="QG42" s="5"/>
      <c r="QH42" s="5"/>
      <c r="QI42" s="5"/>
      <c r="QJ42" s="5"/>
      <c r="QK42" s="5"/>
      <c r="QL42" s="5"/>
      <c r="QM42" s="5"/>
      <c r="QN42" s="5"/>
      <c r="QO42" s="5"/>
      <c r="QP42" s="5"/>
      <c r="QQ42" s="5"/>
      <c r="QR42" s="5"/>
      <c r="QS42" s="5"/>
      <c r="QT42" s="5"/>
      <c r="QU42" s="5"/>
      <c r="QV42" s="5"/>
      <c r="QW42" s="5"/>
      <c r="QX42" s="5"/>
      <c r="QY42" s="5"/>
      <c r="QZ42" s="5"/>
      <c r="RA42" s="5"/>
      <c r="RB42" s="5"/>
      <c r="RC42" s="5"/>
      <c r="RD42" s="5"/>
      <c r="RE42" s="5"/>
      <c r="RF42" s="5"/>
      <c r="RG42" s="5"/>
      <c r="RH42" s="5"/>
      <c r="RI42" s="5"/>
      <c r="RJ42" s="5"/>
      <c r="RK42" s="5"/>
      <c r="RL42" s="5"/>
      <c r="RM42" s="5"/>
      <c r="RN42" s="5"/>
      <c r="RO42" s="5"/>
      <c r="RP42" s="5"/>
      <c r="RQ42" s="5"/>
      <c r="RR42" s="5"/>
      <c r="RS42" s="5"/>
      <c r="RT42" s="5"/>
      <c r="RU42" s="5"/>
      <c r="RV42" s="5"/>
      <c r="RW42" s="5"/>
      <c r="RX42" s="5"/>
      <c r="RY42" s="5"/>
      <c r="RZ42" s="5"/>
      <c r="SA42" s="5"/>
      <c r="SB42" s="5"/>
      <c r="SC42" s="5"/>
      <c r="SD42" s="5"/>
      <c r="SE42" s="5"/>
      <c r="SF42" s="5"/>
      <c r="SG42" s="5"/>
      <c r="SH42" s="5"/>
      <c r="SI42" s="5"/>
      <c r="SJ42" s="5"/>
      <c r="SK42" s="5"/>
      <c r="SL42" s="5"/>
      <c r="SM42" s="5"/>
      <c r="SN42" s="5"/>
      <c r="SO42" s="5"/>
      <c r="SP42" s="5"/>
      <c r="SQ42" s="5"/>
      <c r="SR42" s="5"/>
      <c r="SS42" s="5"/>
      <c r="ST42" s="5"/>
      <c r="SU42" s="5"/>
      <c r="SV42" s="5"/>
      <c r="SW42" s="5"/>
      <c r="SX42" s="5"/>
      <c r="SY42" s="5"/>
      <c r="SZ42" s="5"/>
      <c r="TA42" s="5"/>
      <c r="TB42" s="5"/>
      <c r="TC42" s="5"/>
      <c r="TD42" s="5"/>
      <c r="TE42" s="5"/>
      <c r="TF42" s="5"/>
      <c r="TG42" s="5"/>
      <c r="TH42" s="5"/>
      <c r="TI42" s="5"/>
      <c r="TJ42" s="5"/>
      <c r="TK42" s="5"/>
      <c r="TL42" s="5"/>
      <c r="TM42" s="5"/>
      <c r="TN42" s="5"/>
      <c r="TO42" s="5"/>
      <c r="TP42" s="5"/>
      <c r="TQ42" s="5"/>
      <c r="TR42" s="5"/>
      <c r="TS42" s="5"/>
      <c r="TT42" s="5"/>
      <c r="TU42" s="5"/>
      <c r="TV42" s="5"/>
      <c r="TW42" s="5"/>
      <c r="TX42" s="5"/>
      <c r="TY42" s="5"/>
      <c r="TZ42" s="5"/>
      <c r="UA42" s="5"/>
      <c r="UB42" s="5"/>
      <c r="UC42" s="5"/>
      <c r="UD42" s="5"/>
      <c r="UE42" s="5"/>
      <c r="UF42" s="5"/>
      <c r="UG42" s="5"/>
      <c r="UH42" s="5"/>
      <c r="UI42" s="5"/>
      <c r="UJ42" s="5"/>
      <c r="UK42" s="5"/>
      <c r="UL42" s="5"/>
      <c r="UM42" s="5"/>
      <c r="UN42" s="5"/>
      <c r="UO42" s="5"/>
      <c r="UP42" s="5"/>
      <c r="UQ42" s="5"/>
      <c r="UR42" s="5"/>
      <c r="US42" s="5"/>
      <c r="UT42" s="5"/>
      <c r="UU42" s="5"/>
      <c r="UV42" s="5"/>
      <c r="UW42" s="5"/>
      <c r="UX42" s="5"/>
      <c r="UY42" s="5"/>
      <c r="UZ42" s="5"/>
      <c r="VA42" s="5"/>
      <c r="VB42" s="5"/>
      <c r="VC42" s="5"/>
      <c r="VD42" s="5"/>
      <c r="VE42" s="5"/>
      <c r="VF42" s="5"/>
      <c r="VG42" s="5"/>
      <c r="VH42" s="5"/>
      <c r="VI42" s="5"/>
      <c r="VJ42" s="5"/>
      <c r="VK42" s="5"/>
      <c r="VL42" s="5"/>
      <c r="VM42" s="5"/>
      <c r="VN42" s="5"/>
      <c r="VO42" s="5"/>
      <c r="VP42" s="5"/>
      <c r="VQ42" s="5"/>
      <c r="VR42" s="5"/>
      <c r="VS42" s="5"/>
      <c r="VT42" s="5"/>
      <c r="VU42" s="5"/>
      <c r="VV42" s="5"/>
      <c r="VW42" s="5"/>
      <c r="VX42" s="5"/>
      <c r="VY42" s="5"/>
      <c r="VZ42" s="5"/>
      <c r="WA42" s="5"/>
      <c r="WB42" s="5"/>
      <c r="WC42" s="5"/>
      <c r="WD42" s="5"/>
      <c r="WE42" s="5"/>
      <c r="WF42" s="5"/>
      <c r="WG42" s="5"/>
      <c r="WH42" s="5"/>
      <c r="WI42" s="5"/>
      <c r="WJ42" s="5"/>
      <c r="WK42" s="5"/>
      <c r="WL42" s="5"/>
      <c r="WM42" s="5"/>
      <c r="WN42" s="5"/>
      <c r="WO42" s="5"/>
      <c r="WP42" s="5"/>
      <c r="WQ42" s="5"/>
      <c r="WR42" s="5"/>
      <c r="WS42" s="5"/>
      <c r="WT42" s="5"/>
      <c r="WU42" s="5"/>
      <c r="WV42" s="5"/>
      <c r="WW42" s="5"/>
      <c r="WX42" s="5"/>
      <c r="WY42" s="5"/>
      <c r="WZ42" s="5"/>
      <c r="XA42" s="5"/>
      <c r="XB42" s="5"/>
      <c r="XC42" s="5"/>
      <c r="XD42" s="5"/>
      <c r="XE42" s="5"/>
      <c r="XF42" s="5"/>
      <c r="XG42" s="5"/>
      <c r="XH42" s="5"/>
      <c r="XI42" s="5"/>
      <c r="XJ42" s="5"/>
      <c r="XK42" s="5"/>
      <c r="XL42" s="5"/>
      <c r="XM42" s="5"/>
      <c r="XN42" s="5"/>
      <c r="XO42" s="5"/>
      <c r="XP42" s="5"/>
      <c r="XQ42" s="5"/>
      <c r="XR42" s="5"/>
      <c r="XS42" s="5"/>
      <c r="XT42" s="5"/>
      <c r="XU42" s="5"/>
      <c r="XV42" s="5"/>
      <c r="XW42" s="5"/>
      <c r="XX42" s="5"/>
      <c r="XY42" s="5"/>
      <c r="XZ42" s="5"/>
      <c r="YA42" s="5"/>
      <c r="YB42" s="5"/>
      <c r="YC42" s="5"/>
      <c r="YD42" s="5"/>
      <c r="YE42" s="5"/>
      <c r="YF42" s="5"/>
      <c r="YG42" s="5"/>
      <c r="YH42" s="5"/>
      <c r="YI42" s="5"/>
      <c r="YJ42" s="5"/>
      <c r="YK42" s="5"/>
      <c r="YL42" s="5"/>
      <c r="YM42" s="5"/>
      <c r="YN42" s="5"/>
      <c r="YO42" s="5"/>
      <c r="YP42" s="5"/>
      <c r="YQ42" s="5"/>
      <c r="YR42" s="5"/>
      <c r="YS42" s="5"/>
      <c r="YT42" s="5"/>
      <c r="YU42" s="5"/>
      <c r="YV42" s="5"/>
      <c r="YW42" s="5"/>
      <c r="YX42" s="5"/>
      <c r="YY42" s="5"/>
      <c r="YZ42" s="5"/>
      <c r="ZA42" s="5"/>
      <c r="ZB42" s="5"/>
      <c r="ZC42" s="5"/>
      <c r="ZD42" s="5"/>
      <c r="ZE42" s="5"/>
      <c r="ZF42" s="5"/>
      <c r="ZG42" s="5"/>
      <c r="ZH42" s="5"/>
      <c r="ZI42" s="5"/>
      <c r="ZJ42" s="5"/>
      <c r="ZK42" s="5"/>
      <c r="ZL42" s="5"/>
      <c r="ZM42" s="5"/>
      <c r="ZN42" s="5"/>
      <c r="ZO42" s="5"/>
      <c r="ZP42" s="5"/>
      <c r="ZQ42" s="5"/>
      <c r="ZR42" s="5"/>
      <c r="ZS42" s="5"/>
      <c r="ZT42" s="5"/>
      <c r="ZU42" s="5"/>
      <c r="ZV42" s="5"/>
      <c r="ZW42" s="5"/>
      <c r="ZX42" s="5"/>
      <c r="ZY42" s="5"/>
      <c r="ZZ42" s="5"/>
      <c r="AAA42" s="5"/>
      <c r="AAB42" s="5"/>
      <c r="AAC42" s="5"/>
      <c r="AAD42" s="5"/>
      <c r="AAE42" s="5"/>
      <c r="AAF42" s="5"/>
      <c r="AAG42" s="5"/>
      <c r="AAH42" s="5"/>
      <c r="AAI42" s="5"/>
      <c r="AAJ42" s="5"/>
      <c r="AAK42" s="5"/>
      <c r="AAL42" s="5"/>
      <c r="AAM42" s="5"/>
      <c r="AAN42" s="5"/>
      <c r="AAO42" s="5"/>
      <c r="AAP42" s="5"/>
      <c r="AAQ42" s="5"/>
      <c r="AAR42" s="5"/>
      <c r="AAS42" s="5"/>
      <c r="AAT42" s="5"/>
      <c r="AAU42" s="5"/>
      <c r="AAV42" s="5"/>
      <c r="AAW42" s="5"/>
      <c r="AAX42" s="5"/>
      <c r="AAY42" s="5"/>
      <c r="AAZ42" s="5"/>
      <c r="ABA42" s="5"/>
      <c r="ABB42" s="5"/>
      <c r="ABC42" s="5"/>
      <c r="ABD42" s="5"/>
      <c r="ABE42" s="5"/>
      <c r="ABF42" s="5"/>
      <c r="ABG42" s="5"/>
      <c r="ABH42" s="5"/>
      <c r="ABI42" s="5"/>
      <c r="ABJ42" s="5"/>
      <c r="ABK42" s="5"/>
      <c r="ABL42" s="5"/>
      <c r="ABM42" s="5"/>
      <c r="ABN42" s="5"/>
      <c r="ABO42" s="5"/>
      <c r="ABP42" s="5"/>
      <c r="ABQ42" s="5"/>
      <c r="ABR42" s="5"/>
      <c r="ABS42" s="5"/>
      <c r="ABT42" s="5"/>
      <c r="ABU42" s="5"/>
      <c r="ABV42" s="5"/>
      <c r="ABW42" s="5"/>
      <c r="ABX42" s="5"/>
      <c r="ABY42" s="5"/>
      <c r="ABZ42" s="5"/>
      <c r="ACA42" s="5"/>
      <c r="ACB42" s="5"/>
      <c r="ACC42" s="5"/>
      <c r="ACD42" s="5"/>
      <c r="ACE42" s="5"/>
      <c r="ACF42" s="5"/>
      <c r="ACG42" s="5"/>
      <c r="ACH42" s="5"/>
      <c r="ACI42" s="5"/>
      <c r="ACJ42" s="5"/>
      <c r="ACK42" s="5"/>
      <c r="ACL42" s="5"/>
      <c r="ACM42" s="5"/>
      <c r="ACN42" s="5"/>
      <c r="ACO42" s="5"/>
      <c r="ACP42" s="5"/>
      <c r="ACQ42" s="5"/>
      <c r="ACR42" s="5"/>
      <c r="ACS42" s="5"/>
      <c r="ACT42" s="5"/>
      <c r="ACU42" s="5"/>
      <c r="ACV42" s="5"/>
      <c r="ACW42" s="5"/>
      <c r="ACX42" s="5"/>
      <c r="ACY42" s="5"/>
      <c r="ACZ42" s="5"/>
      <c r="ADA42" s="5"/>
      <c r="ADB42" s="5"/>
      <c r="ADC42" s="5"/>
      <c r="ADD42" s="5"/>
      <c r="ADE42" s="5"/>
      <c r="ADF42" s="5"/>
      <c r="ADG42" s="5"/>
      <c r="ADH42" s="5"/>
      <c r="ADI42" s="5"/>
      <c r="ADJ42" s="5"/>
      <c r="ADK42" s="5"/>
      <c r="ADL42" s="5"/>
      <c r="ADM42" s="5"/>
      <c r="ADN42" s="5"/>
      <c r="ADO42" s="5"/>
      <c r="ADP42" s="5"/>
      <c r="ADQ42" s="5"/>
      <c r="ADR42" s="5"/>
      <c r="ADS42" s="5"/>
      <c r="ADT42" s="5"/>
      <c r="ADU42" s="5"/>
      <c r="ADV42" s="5"/>
      <c r="ADW42" s="5"/>
      <c r="ADX42" s="5"/>
      <c r="ADY42" s="5"/>
      <c r="ADZ42" s="5"/>
      <c r="AEA42" s="5"/>
      <c r="AEB42" s="5"/>
      <c r="AEC42" s="5"/>
      <c r="AED42" s="5"/>
      <c r="AEE42" s="5"/>
      <c r="AEF42" s="5"/>
      <c r="AEG42" s="5"/>
      <c r="AEH42" s="5"/>
      <c r="AEI42" s="5"/>
      <c r="AEJ42" s="5"/>
      <c r="AEK42" s="5"/>
      <c r="AEL42" s="5"/>
      <c r="AEM42" s="5"/>
      <c r="AEN42" s="5"/>
      <c r="AEO42" s="5"/>
      <c r="AEP42" s="5"/>
      <c r="AEQ42" s="5"/>
      <c r="AER42" s="5"/>
      <c r="AES42" s="5"/>
      <c r="AET42" s="5"/>
      <c r="AEU42" s="5"/>
      <c r="AEV42" s="5"/>
      <c r="AEW42" s="5"/>
      <c r="AEX42" s="5"/>
      <c r="AEY42" s="5"/>
      <c r="AEZ42" s="5"/>
      <c r="AFA42" s="5"/>
      <c r="AFB42" s="5"/>
      <c r="AFC42" s="5"/>
      <c r="AFD42" s="5"/>
      <c r="AFE42" s="5"/>
      <c r="AFF42" s="5"/>
      <c r="AFG42" s="5"/>
      <c r="AFH42" s="5"/>
      <c r="AFI42" s="5"/>
      <c r="AFJ42" s="5"/>
      <c r="AFK42" s="5"/>
      <c r="AFL42" s="5"/>
      <c r="AFM42" s="5"/>
      <c r="AFN42" s="5"/>
      <c r="AFO42" s="5"/>
      <c r="AFP42" s="5"/>
      <c r="AFQ42" s="5"/>
      <c r="AFR42" s="5"/>
      <c r="AFS42" s="5"/>
      <c r="AFT42" s="5"/>
      <c r="AFU42" s="5"/>
      <c r="AFV42" s="5"/>
      <c r="AFW42" s="5"/>
      <c r="AFX42" s="5"/>
      <c r="AFY42" s="5"/>
      <c r="AFZ42" s="5"/>
      <c r="AGA42" s="5"/>
      <c r="AGB42" s="5"/>
      <c r="AGC42" s="5"/>
      <c r="AGD42" s="5"/>
      <c r="AGE42" s="5"/>
      <c r="AGF42" s="5"/>
      <c r="AGG42" s="5"/>
      <c r="AGH42" s="5"/>
      <c r="AGI42" s="5"/>
      <c r="AGJ42" s="5"/>
      <c r="AGK42" s="5"/>
      <c r="AGL42" s="5"/>
      <c r="AGM42" s="5"/>
      <c r="AGN42" s="5"/>
      <c r="AGO42" s="5"/>
      <c r="AGP42" s="5"/>
      <c r="AGQ42" s="5"/>
      <c r="AGR42" s="5"/>
      <c r="AGS42" s="5"/>
      <c r="AGT42" s="5"/>
      <c r="AGU42" s="5"/>
      <c r="AGV42" s="5"/>
      <c r="AGW42" s="5"/>
      <c r="AGX42" s="5"/>
      <c r="AGY42" s="5"/>
      <c r="AGZ42" s="5"/>
      <c r="AHA42" s="5"/>
      <c r="AHB42" s="5"/>
      <c r="AHC42" s="5"/>
      <c r="AHD42" s="5"/>
      <c r="AHE42" s="5"/>
      <c r="AHF42" s="5"/>
      <c r="AHG42" s="5"/>
      <c r="AHH42" s="5"/>
      <c r="AHI42" s="5"/>
      <c r="AHJ42" s="5"/>
      <c r="AHK42" s="5"/>
      <c r="AHL42" s="5"/>
      <c r="AHM42" s="5"/>
      <c r="AHN42" s="5"/>
      <c r="AHO42" s="5"/>
      <c r="AHP42" s="5"/>
      <c r="AHQ42" s="5"/>
      <c r="AHR42" s="5"/>
      <c r="AHS42" s="5"/>
      <c r="AHT42" s="5"/>
      <c r="AHU42" s="5"/>
      <c r="AHV42" s="5"/>
      <c r="AHW42" s="5"/>
      <c r="AHX42" s="5"/>
      <c r="AHY42" s="5"/>
      <c r="AHZ42" s="5"/>
      <c r="AIA42" s="5"/>
      <c r="AIB42" s="5"/>
      <c r="AIC42" s="5"/>
      <c r="AID42" s="5"/>
      <c r="AIE42" s="5"/>
      <c r="AIF42" s="5"/>
      <c r="AIG42" s="5"/>
      <c r="AIH42" s="5"/>
      <c r="AII42" s="5"/>
      <c r="AIJ42" s="5"/>
      <c r="AIK42" s="5"/>
      <c r="AIL42" s="5"/>
      <c r="AIM42" s="5"/>
      <c r="AIN42" s="5"/>
      <c r="AIO42" s="5"/>
      <c r="AIP42" s="5"/>
      <c r="AIQ42" s="5"/>
      <c r="AIR42" s="5"/>
      <c r="AIS42" s="5"/>
      <c r="AIT42" s="5"/>
      <c r="AIU42" s="5"/>
      <c r="AIV42" s="5"/>
      <c r="AIW42" s="5"/>
      <c r="AIX42" s="5"/>
      <c r="AIY42" s="5"/>
      <c r="AIZ42" s="5"/>
      <c r="AJA42" s="5"/>
      <c r="AJB42" s="5"/>
      <c r="AJC42" s="5"/>
      <c r="AJD42" s="5"/>
      <c r="AJE42" s="5"/>
      <c r="AJF42" s="5"/>
      <c r="AJG42" s="5"/>
      <c r="AJH42" s="5"/>
      <c r="AJI42" s="5"/>
      <c r="AJJ42" s="5"/>
      <c r="AJK42" s="5"/>
      <c r="AJL42" s="5"/>
      <c r="AJM42" s="5"/>
      <c r="AJN42" s="5"/>
      <c r="AJO42" s="5"/>
      <c r="AJP42" s="5"/>
      <c r="AJQ42" s="5"/>
      <c r="AJR42" s="5"/>
      <c r="AJS42" s="5"/>
      <c r="AJT42" s="5"/>
      <c r="AJU42" s="5"/>
      <c r="AJV42" s="5"/>
      <c r="AJW42" s="5"/>
      <c r="AJX42" s="5"/>
      <c r="AJY42" s="5"/>
      <c r="AJZ42" s="5"/>
      <c r="AKA42" s="5"/>
      <c r="AKB42" s="5"/>
      <c r="AKC42" s="5"/>
      <c r="AKD42" s="5"/>
      <c r="AKE42" s="5"/>
      <c r="AKF42" s="5"/>
      <c r="AKG42" s="5"/>
      <c r="AKH42" s="5"/>
      <c r="AKI42" s="5"/>
      <c r="AKJ42" s="5"/>
      <c r="AKK42" s="5"/>
      <c r="AKL42" s="5"/>
      <c r="AKM42" s="5"/>
      <c r="AKN42" s="5"/>
      <c r="AKO42" s="5"/>
      <c r="AKP42" s="5"/>
      <c r="AKQ42" s="5"/>
      <c r="AKR42" s="5"/>
      <c r="AKS42" s="5"/>
      <c r="AKT42" s="5"/>
      <c r="AKU42" s="5"/>
      <c r="AKV42" s="5"/>
      <c r="AKW42" s="5"/>
      <c r="AKX42" s="5"/>
      <c r="AKY42" s="5"/>
      <c r="AKZ42" s="5"/>
      <c r="ALA42" s="5"/>
      <c r="ALB42" s="5"/>
      <c r="ALC42" s="5"/>
      <c r="ALD42" s="5"/>
      <c r="ALE42" s="5"/>
      <c r="ALF42" s="5"/>
      <c r="ALG42" s="5"/>
      <c r="ALH42" s="5"/>
      <c r="ALI42" s="5"/>
      <c r="ALJ42" s="5"/>
      <c r="ALK42" s="5"/>
      <c r="ALL42" s="5"/>
      <c r="ALM42" s="5"/>
      <c r="ALN42" s="5"/>
      <c r="ALO42" s="5"/>
      <c r="ALP42" s="5"/>
      <c r="ALQ42" s="5"/>
      <c r="ALR42" s="5"/>
      <c r="ALS42" s="5"/>
      <c r="ALT42" s="5"/>
      <c r="ALU42" s="5"/>
      <c r="ALV42" s="5"/>
      <c r="ALW42" s="5"/>
      <c r="ALX42" s="5"/>
      <c r="ALY42" s="5"/>
      <c r="ALZ42" s="5"/>
      <c r="AMA42" s="5"/>
      <c r="AMB42" s="5"/>
      <c r="AMC42" s="5"/>
      <c r="AMD42" s="5"/>
      <c r="AME42" s="5"/>
      <c r="AMF42" s="5"/>
      <c r="AMG42" s="5"/>
      <c r="AMH42" s="5"/>
      <c r="AMI42" s="5"/>
      <c r="AMJ42" s="5"/>
      <c r="AMK42" s="5"/>
      <c r="AML42" s="5"/>
      <c r="AMM42" s="5"/>
    </row>
    <row r="43" spans="1:1027" s="300" customFormat="1" ht="13.5" customHeight="1" x14ac:dyDescent="0.2">
      <c r="A43" s="5"/>
      <c r="B43" s="5"/>
      <c r="C43" s="5"/>
      <c r="D43" s="5"/>
      <c r="E43" s="5"/>
      <c r="F43" s="5"/>
      <c r="G43" s="5"/>
      <c r="H43" s="5"/>
      <c r="I43" s="5"/>
      <c r="J43" s="5"/>
      <c r="K43" s="5"/>
      <c r="L43" s="5"/>
      <c r="M43" s="296"/>
      <c r="N43" s="296"/>
      <c r="O43" s="296"/>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5"/>
      <c r="NI43" s="5"/>
      <c r="NJ43" s="5"/>
      <c r="NK43" s="5"/>
      <c r="NL43" s="5"/>
      <c r="NM43" s="5"/>
      <c r="NN43" s="5"/>
      <c r="NO43" s="5"/>
      <c r="NP43" s="5"/>
      <c r="NQ43" s="5"/>
      <c r="NR43" s="5"/>
      <c r="NS43" s="5"/>
      <c r="NT43" s="5"/>
      <c r="NU43" s="5"/>
      <c r="NV43" s="5"/>
      <c r="NW43" s="5"/>
      <c r="NX43" s="5"/>
      <c r="NY43" s="5"/>
      <c r="NZ43" s="5"/>
      <c r="OA43" s="5"/>
      <c r="OB43" s="5"/>
      <c r="OC43" s="5"/>
      <c r="OD43" s="5"/>
      <c r="OE43" s="5"/>
      <c r="OF43" s="5"/>
      <c r="OG43" s="5"/>
      <c r="OH43" s="5"/>
      <c r="OI43" s="5"/>
      <c r="OJ43" s="5"/>
      <c r="OK43" s="5"/>
      <c r="OL43" s="5"/>
      <c r="OM43" s="5"/>
      <c r="ON43" s="5"/>
      <c r="OO43" s="5"/>
      <c r="OP43" s="5"/>
      <c r="OQ43" s="5"/>
      <c r="OR43" s="5"/>
      <c r="OS43" s="5"/>
      <c r="OT43" s="5"/>
      <c r="OU43" s="5"/>
      <c r="OV43" s="5"/>
      <c r="OW43" s="5"/>
      <c r="OX43" s="5"/>
      <c r="OY43" s="5"/>
      <c r="OZ43" s="5"/>
      <c r="PA43" s="5"/>
      <c r="PB43" s="5"/>
      <c r="PC43" s="5"/>
      <c r="PD43" s="5"/>
      <c r="PE43" s="5"/>
      <c r="PF43" s="5"/>
      <c r="PG43" s="5"/>
      <c r="PH43" s="5"/>
      <c r="PI43" s="5"/>
      <c r="PJ43" s="5"/>
      <c r="PK43" s="5"/>
      <c r="PL43" s="5"/>
      <c r="PM43" s="5"/>
      <c r="PN43" s="5"/>
      <c r="PO43" s="5"/>
      <c r="PP43" s="5"/>
      <c r="PQ43" s="5"/>
      <c r="PR43" s="5"/>
      <c r="PS43" s="5"/>
      <c r="PT43" s="5"/>
      <c r="PU43" s="5"/>
      <c r="PV43" s="5"/>
      <c r="PW43" s="5"/>
      <c r="PX43" s="5"/>
      <c r="PY43" s="5"/>
      <c r="PZ43" s="5"/>
      <c r="QA43" s="5"/>
      <c r="QB43" s="5"/>
      <c r="QC43" s="5"/>
      <c r="QD43" s="5"/>
      <c r="QE43" s="5"/>
      <c r="QF43" s="5"/>
      <c r="QG43" s="5"/>
      <c r="QH43" s="5"/>
      <c r="QI43" s="5"/>
      <c r="QJ43" s="5"/>
      <c r="QK43" s="5"/>
      <c r="QL43" s="5"/>
      <c r="QM43" s="5"/>
      <c r="QN43" s="5"/>
      <c r="QO43" s="5"/>
      <c r="QP43" s="5"/>
      <c r="QQ43" s="5"/>
      <c r="QR43" s="5"/>
      <c r="QS43" s="5"/>
      <c r="QT43" s="5"/>
      <c r="QU43" s="5"/>
      <c r="QV43" s="5"/>
      <c r="QW43" s="5"/>
      <c r="QX43" s="5"/>
      <c r="QY43" s="5"/>
      <c r="QZ43" s="5"/>
      <c r="RA43" s="5"/>
      <c r="RB43" s="5"/>
      <c r="RC43" s="5"/>
      <c r="RD43" s="5"/>
      <c r="RE43" s="5"/>
      <c r="RF43" s="5"/>
      <c r="RG43" s="5"/>
      <c r="RH43" s="5"/>
      <c r="RI43" s="5"/>
      <c r="RJ43" s="5"/>
      <c r="RK43" s="5"/>
      <c r="RL43" s="5"/>
      <c r="RM43" s="5"/>
      <c r="RN43" s="5"/>
      <c r="RO43" s="5"/>
      <c r="RP43" s="5"/>
      <c r="RQ43" s="5"/>
      <c r="RR43" s="5"/>
      <c r="RS43" s="5"/>
      <c r="RT43" s="5"/>
      <c r="RU43" s="5"/>
      <c r="RV43" s="5"/>
      <c r="RW43" s="5"/>
      <c r="RX43" s="5"/>
      <c r="RY43" s="5"/>
      <c r="RZ43" s="5"/>
      <c r="SA43" s="5"/>
      <c r="SB43" s="5"/>
      <c r="SC43" s="5"/>
      <c r="SD43" s="5"/>
      <c r="SE43" s="5"/>
      <c r="SF43" s="5"/>
      <c r="SG43" s="5"/>
      <c r="SH43" s="5"/>
      <c r="SI43" s="5"/>
      <c r="SJ43" s="5"/>
      <c r="SK43" s="5"/>
      <c r="SL43" s="5"/>
      <c r="SM43" s="5"/>
      <c r="SN43" s="5"/>
      <c r="SO43" s="5"/>
      <c r="SP43" s="5"/>
      <c r="SQ43" s="5"/>
      <c r="SR43" s="5"/>
      <c r="SS43" s="5"/>
      <c r="ST43" s="5"/>
      <c r="SU43" s="5"/>
      <c r="SV43" s="5"/>
      <c r="SW43" s="5"/>
      <c r="SX43" s="5"/>
      <c r="SY43" s="5"/>
      <c r="SZ43" s="5"/>
      <c r="TA43" s="5"/>
      <c r="TB43" s="5"/>
      <c r="TC43" s="5"/>
      <c r="TD43" s="5"/>
      <c r="TE43" s="5"/>
      <c r="TF43" s="5"/>
      <c r="TG43" s="5"/>
      <c r="TH43" s="5"/>
      <c r="TI43" s="5"/>
      <c r="TJ43" s="5"/>
      <c r="TK43" s="5"/>
      <c r="TL43" s="5"/>
      <c r="TM43" s="5"/>
      <c r="TN43" s="5"/>
      <c r="TO43" s="5"/>
      <c r="TP43" s="5"/>
      <c r="TQ43" s="5"/>
      <c r="TR43" s="5"/>
      <c r="TS43" s="5"/>
      <c r="TT43" s="5"/>
      <c r="TU43" s="5"/>
      <c r="TV43" s="5"/>
      <c r="TW43" s="5"/>
      <c r="TX43" s="5"/>
      <c r="TY43" s="5"/>
      <c r="TZ43" s="5"/>
      <c r="UA43" s="5"/>
      <c r="UB43" s="5"/>
      <c r="UC43" s="5"/>
      <c r="UD43" s="5"/>
      <c r="UE43" s="5"/>
      <c r="UF43" s="5"/>
      <c r="UG43" s="5"/>
      <c r="UH43" s="5"/>
      <c r="UI43" s="5"/>
      <c r="UJ43" s="5"/>
      <c r="UK43" s="5"/>
      <c r="UL43" s="5"/>
      <c r="UM43" s="5"/>
      <c r="UN43" s="5"/>
      <c r="UO43" s="5"/>
      <c r="UP43" s="5"/>
      <c r="UQ43" s="5"/>
      <c r="UR43" s="5"/>
      <c r="US43" s="5"/>
      <c r="UT43" s="5"/>
      <c r="UU43" s="5"/>
      <c r="UV43" s="5"/>
      <c r="UW43" s="5"/>
      <c r="UX43" s="5"/>
      <c r="UY43" s="5"/>
      <c r="UZ43" s="5"/>
      <c r="VA43" s="5"/>
      <c r="VB43" s="5"/>
      <c r="VC43" s="5"/>
      <c r="VD43" s="5"/>
      <c r="VE43" s="5"/>
      <c r="VF43" s="5"/>
      <c r="VG43" s="5"/>
      <c r="VH43" s="5"/>
      <c r="VI43" s="5"/>
      <c r="VJ43" s="5"/>
      <c r="VK43" s="5"/>
      <c r="VL43" s="5"/>
      <c r="VM43" s="5"/>
      <c r="VN43" s="5"/>
      <c r="VO43" s="5"/>
      <c r="VP43" s="5"/>
      <c r="VQ43" s="5"/>
      <c r="VR43" s="5"/>
      <c r="VS43" s="5"/>
      <c r="VT43" s="5"/>
      <c r="VU43" s="5"/>
      <c r="VV43" s="5"/>
      <c r="VW43" s="5"/>
      <c r="VX43" s="5"/>
      <c r="VY43" s="5"/>
      <c r="VZ43" s="5"/>
      <c r="WA43" s="5"/>
      <c r="WB43" s="5"/>
      <c r="WC43" s="5"/>
      <c r="WD43" s="5"/>
      <c r="WE43" s="5"/>
      <c r="WF43" s="5"/>
      <c r="WG43" s="5"/>
      <c r="WH43" s="5"/>
      <c r="WI43" s="5"/>
      <c r="WJ43" s="5"/>
      <c r="WK43" s="5"/>
      <c r="WL43" s="5"/>
      <c r="WM43" s="5"/>
      <c r="WN43" s="5"/>
      <c r="WO43" s="5"/>
      <c r="WP43" s="5"/>
      <c r="WQ43" s="5"/>
      <c r="WR43" s="5"/>
      <c r="WS43" s="5"/>
      <c r="WT43" s="5"/>
      <c r="WU43" s="5"/>
      <c r="WV43" s="5"/>
      <c r="WW43" s="5"/>
      <c r="WX43" s="5"/>
      <c r="WY43" s="5"/>
      <c r="WZ43" s="5"/>
      <c r="XA43" s="5"/>
      <c r="XB43" s="5"/>
      <c r="XC43" s="5"/>
      <c r="XD43" s="5"/>
      <c r="XE43" s="5"/>
      <c r="XF43" s="5"/>
      <c r="XG43" s="5"/>
      <c r="XH43" s="5"/>
      <c r="XI43" s="5"/>
      <c r="XJ43" s="5"/>
      <c r="XK43" s="5"/>
      <c r="XL43" s="5"/>
      <c r="XM43" s="5"/>
      <c r="XN43" s="5"/>
      <c r="XO43" s="5"/>
      <c r="XP43" s="5"/>
      <c r="XQ43" s="5"/>
      <c r="XR43" s="5"/>
      <c r="XS43" s="5"/>
      <c r="XT43" s="5"/>
      <c r="XU43" s="5"/>
      <c r="XV43" s="5"/>
      <c r="XW43" s="5"/>
      <c r="XX43" s="5"/>
      <c r="XY43" s="5"/>
      <c r="XZ43" s="5"/>
      <c r="YA43" s="5"/>
      <c r="YB43" s="5"/>
      <c r="YC43" s="5"/>
      <c r="YD43" s="5"/>
      <c r="YE43" s="5"/>
      <c r="YF43" s="5"/>
      <c r="YG43" s="5"/>
      <c r="YH43" s="5"/>
      <c r="YI43" s="5"/>
      <c r="YJ43" s="5"/>
      <c r="YK43" s="5"/>
      <c r="YL43" s="5"/>
      <c r="YM43" s="5"/>
      <c r="YN43" s="5"/>
      <c r="YO43" s="5"/>
      <c r="YP43" s="5"/>
      <c r="YQ43" s="5"/>
      <c r="YR43" s="5"/>
      <c r="YS43" s="5"/>
      <c r="YT43" s="5"/>
      <c r="YU43" s="5"/>
      <c r="YV43" s="5"/>
      <c r="YW43" s="5"/>
      <c r="YX43" s="5"/>
      <c r="YY43" s="5"/>
      <c r="YZ43" s="5"/>
      <c r="ZA43" s="5"/>
      <c r="ZB43" s="5"/>
      <c r="ZC43" s="5"/>
      <c r="ZD43" s="5"/>
      <c r="ZE43" s="5"/>
      <c r="ZF43" s="5"/>
      <c r="ZG43" s="5"/>
      <c r="ZH43" s="5"/>
      <c r="ZI43" s="5"/>
      <c r="ZJ43" s="5"/>
      <c r="ZK43" s="5"/>
      <c r="ZL43" s="5"/>
      <c r="ZM43" s="5"/>
      <c r="ZN43" s="5"/>
      <c r="ZO43" s="5"/>
      <c r="ZP43" s="5"/>
      <c r="ZQ43" s="5"/>
      <c r="ZR43" s="5"/>
      <c r="ZS43" s="5"/>
      <c r="ZT43" s="5"/>
      <c r="ZU43" s="5"/>
      <c r="ZV43" s="5"/>
      <c r="ZW43" s="5"/>
      <c r="ZX43" s="5"/>
      <c r="ZY43" s="5"/>
      <c r="ZZ43" s="5"/>
      <c r="AAA43" s="5"/>
      <c r="AAB43" s="5"/>
      <c r="AAC43" s="5"/>
      <c r="AAD43" s="5"/>
      <c r="AAE43" s="5"/>
      <c r="AAF43" s="5"/>
      <c r="AAG43" s="5"/>
      <c r="AAH43" s="5"/>
      <c r="AAI43" s="5"/>
      <c r="AAJ43" s="5"/>
      <c r="AAK43" s="5"/>
      <c r="AAL43" s="5"/>
      <c r="AAM43" s="5"/>
      <c r="AAN43" s="5"/>
      <c r="AAO43" s="5"/>
      <c r="AAP43" s="5"/>
      <c r="AAQ43" s="5"/>
      <c r="AAR43" s="5"/>
      <c r="AAS43" s="5"/>
      <c r="AAT43" s="5"/>
      <c r="AAU43" s="5"/>
      <c r="AAV43" s="5"/>
      <c r="AAW43" s="5"/>
      <c r="AAX43" s="5"/>
      <c r="AAY43" s="5"/>
      <c r="AAZ43" s="5"/>
      <c r="ABA43" s="5"/>
      <c r="ABB43" s="5"/>
      <c r="ABC43" s="5"/>
      <c r="ABD43" s="5"/>
      <c r="ABE43" s="5"/>
      <c r="ABF43" s="5"/>
      <c r="ABG43" s="5"/>
      <c r="ABH43" s="5"/>
      <c r="ABI43" s="5"/>
      <c r="ABJ43" s="5"/>
      <c r="ABK43" s="5"/>
      <c r="ABL43" s="5"/>
      <c r="ABM43" s="5"/>
      <c r="ABN43" s="5"/>
      <c r="ABO43" s="5"/>
      <c r="ABP43" s="5"/>
      <c r="ABQ43" s="5"/>
      <c r="ABR43" s="5"/>
      <c r="ABS43" s="5"/>
      <c r="ABT43" s="5"/>
      <c r="ABU43" s="5"/>
      <c r="ABV43" s="5"/>
      <c r="ABW43" s="5"/>
      <c r="ABX43" s="5"/>
      <c r="ABY43" s="5"/>
      <c r="ABZ43" s="5"/>
      <c r="ACA43" s="5"/>
      <c r="ACB43" s="5"/>
      <c r="ACC43" s="5"/>
      <c r="ACD43" s="5"/>
      <c r="ACE43" s="5"/>
      <c r="ACF43" s="5"/>
      <c r="ACG43" s="5"/>
      <c r="ACH43" s="5"/>
      <c r="ACI43" s="5"/>
      <c r="ACJ43" s="5"/>
      <c r="ACK43" s="5"/>
      <c r="ACL43" s="5"/>
      <c r="ACM43" s="5"/>
      <c r="ACN43" s="5"/>
      <c r="ACO43" s="5"/>
      <c r="ACP43" s="5"/>
      <c r="ACQ43" s="5"/>
      <c r="ACR43" s="5"/>
      <c r="ACS43" s="5"/>
      <c r="ACT43" s="5"/>
      <c r="ACU43" s="5"/>
      <c r="ACV43" s="5"/>
      <c r="ACW43" s="5"/>
      <c r="ACX43" s="5"/>
      <c r="ACY43" s="5"/>
      <c r="ACZ43" s="5"/>
      <c r="ADA43" s="5"/>
      <c r="ADB43" s="5"/>
      <c r="ADC43" s="5"/>
      <c r="ADD43" s="5"/>
      <c r="ADE43" s="5"/>
      <c r="ADF43" s="5"/>
      <c r="ADG43" s="5"/>
      <c r="ADH43" s="5"/>
      <c r="ADI43" s="5"/>
      <c r="ADJ43" s="5"/>
      <c r="ADK43" s="5"/>
      <c r="ADL43" s="5"/>
      <c r="ADM43" s="5"/>
      <c r="ADN43" s="5"/>
      <c r="ADO43" s="5"/>
      <c r="ADP43" s="5"/>
      <c r="ADQ43" s="5"/>
      <c r="ADR43" s="5"/>
      <c r="ADS43" s="5"/>
      <c r="ADT43" s="5"/>
      <c r="ADU43" s="5"/>
      <c r="ADV43" s="5"/>
      <c r="ADW43" s="5"/>
      <c r="ADX43" s="5"/>
      <c r="ADY43" s="5"/>
      <c r="ADZ43" s="5"/>
      <c r="AEA43" s="5"/>
      <c r="AEB43" s="5"/>
      <c r="AEC43" s="5"/>
      <c r="AED43" s="5"/>
      <c r="AEE43" s="5"/>
      <c r="AEF43" s="5"/>
      <c r="AEG43" s="5"/>
      <c r="AEH43" s="5"/>
      <c r="AEI43" s="5"/>
      <c r="AEJ43" s="5"/>
      <c r="AEK43" s="5"/>
      <c r="AEL43" s="5"/>
      <c r="AEM43" s="5"/>
      <c r="AEN43" s="5"/>
      <c r="AEO43" s="5"/>
      <c r="AEP43" s="5"/>
      <c r="AEQ43" s="5"/>
      <c r="AER43" s="5"/>
      <c r="AES43" s="5"/>
      <c r="AET43" s="5"/>
      <c r="AEU43" s="5"/>
      <c r="AEV43" s="5"/>
      <c r="AEW43" s="5"/>
      <c r="AEX43" s="5"/>
      <c r="AEY43" s="5"/>
      <c r="AEZ43" s="5"/>
      <c r="AFA43" s="5"/>
      <c r="AFB43" s="5"/>
      <c r="AFC43" s="5"/>
      <c r="AFD43" s="5"/>
      <c r="AFE43" s="5"/>
      <c r="AFF43" s="5"/>
      <c r="AFG43" s="5"/>
      <c r="AFH43" s="5"/>
      <c r="AFI43" s="5"/>
      <c r="AFJ43" s="5"/>
      <c r="AFK43" s="5"/>
      <c r="AFL43" s="5"/>
      <c r="AFM43" s="5"/>
      <c r="AFN43" s="5"/>
      <c r="AFO43" s="5"/>
      <c r="AFP43" s="5"/>
      <c r="AFQ43" s="5"/>
      <c r="AFR43" s="5"/>
      <c r="AFS43" s="5"/>
      <c r="AFT43" s="5"/>
      <c r="AFU43" s="5"/>
      <c r="AFV43" s="5"/>
      <c r="AFW43" s="5"/>
      <c r="AFX43" s="5"/>
      <c r="AFY43" s="5"/>
      <c r="AFZ43" s="5"/>
      <c r="AGA43" s="5"/>
      <c r="AGB43" s="5"/>
      <c r="AGC43" s="5"/>
      <c r="AGD43" s="5"/>
      <c r="AGE43" s="5"/>
      <c r="AGF43" s="5"/>
      <c r="AGG43" s="5"/>
      <c r="AGH43" s="5"/>
      <c r="AGI43" s="5"/>
      <c r="AGJ43" s="5"/>
      <c r="AGK43" s="5"/>
      <c r="AGL43" s="5"/>
      <c r="AGM43" s="5"/>
      <c r="AGN43" s="5"/>
      <c r="AGO43" s="5"/>
      <c r="AGP43" s="5"/>
      <c r="AGQ43" s="5"/>
      <c r="AGR43" s="5"/>
      <c r="AGS43" s="5"/>
      <c r="AGT43" s="5"/>
      <c r="AGU43" s="5"/>
      <c r="AGV43" s="5"/>
      <c r="AGW43" s="5"/>
      <c r="AGX43" s="5"/>
      <c r="AGY43" s="5"/>
      <c r="AGZ43" s="5"/>
      <c r="AHA43" s="5"/>
      <c r="AHB43" s="5"/>
      <c r="AHC43" s="5"/>
      <c r="AHD43" s="5"/>
      <c r="AHE43" s="5"/>
      <c r="AHF43" s="5"/>
      <c r="AHG43" s="5"/>
      <c r="AHH43" s="5"/>
      <c r="AHI43" s="5"/>
      <c r="AHJ43" s="5"/>
      <c r="AHK43" s="5"/>
      <c r="AHL43" s="5"/>
      <c r="AHM43" s="5"/>
      <c r="AHN43" s="5"/>
      <c r="AHO43" s="5"/>
      <c r="AHP43" s="5"/>
      <c r="AHQ43" s="5"/>
      <c r="AHR43" s="5"/>
      <c r="AHS43" s="5"/>
      <c r="AHT43" s="5"/>
      <c r="AHU43" s="5"/>
      <c r="AHV43" s="5"/>
      <c r="AHW43" s="5"/>
      <c r="AHX43" s="5"/>
      <c r="AHY43" s="5"/>
      <c r="AHZ43" s="5"/>
      <c r="AIA43" s="5"/>
      <c r="AIB43" s="5"/>
      <c r="AIC43" s="5"/>
      <c r="AID43" s="5"/>
      <c r="AIE43" s="5"/>
      <c r="AIF43" s="5"/>
      <c r="AIG43" s="5"/>
      <c r="AIH43" s="5"/>
      <c r="AII43" s="5"/>
      <c r="AIJ43" s="5"/>
      <c r="AIK43" s="5"/>
      <c r="AIL43" s="5"/>
      <c r="AIM43" s="5"/>
      <c r="AIN43" s="5"/>
      <c r="AIO43" s="5"/>
      <c r="AIP43" s="5"/>
      <c r="AIQ43" s="5"/>
      <c r="AIR43" s="5"/>
      <c r="AIS43" s="5"/>
      <c r="AIT43" s="5"/>
      <c r="AIU43" s="5"/>
      <c r="AIV43" s="5"/>
      <c r="AIW43" s="5"/>
      <c r="AIX43" s="5"/>
      <c r="AIY43" s="5"/>
      <c r="AIZ43" s="5"/>
      <c r="AJA43" s="5"/>
      <c r="AJB43" s="5"/>
      <c r="AJC43" s="5"/>
      <c r="AJD43" s="5"/>
      <c r="AJE43" s="5"/>
      <c r="AJF43" s="5"/>
      <c r="AJG43" s="5"/>
      <c r="AJH43" s="5"/>
      <c r="AJI43" s="5"/>
      <c r="AJJ43" s="5"/>
      <c r="AJK43" s="5"/>
      <c r="AJL43" s="5"/>
      <c r="AJM43" s="5"/>
      <c r="AJN43" s="5"/>
      <c r="AJO43" s="5"/>
      <c r="AJP43" s="5"/>
      <c r="AJQ43" s="5"/>
      <c r="AJR43" s="5"/>
      <c r="AJS43" s="5"/>
      <c r="AJT43" s="5"/>
      <c r="AJU43" s="5"/>
      <c r="AJV43" s="5"/>
      <c r="AJW43" s="5"/>
      <c r="AJX43" s="5"/>
      <c r="AJY43" s="5"/>
      <c r="AJZ43" s="5"/>
      <c r="AKA43" s="5"/>
      <c r="AKB43" s="5"/>
      <c r="AKC43" s="5"/>
      <c r="AKD43" s="5"/>
      <c r="AKE43" s="5"/>
      <c r="AKF43" s="5"/>
      <c r="AKG43" s="5"/>
      <c r="AKH43" s="5"/>
      <c r="AKI43" s="5"/>
      <c r="AKJ43" s="5"/>
      <c r="AKK43" s="5"/>
      <c r="AKL43" s="5"/>
      <c r="AKM43" s="5"/>
      <c r="AKN43" s="5"/>
      <c r="AKO43" s="5"/>
      <c r="AKP43" s="5"/>
      <c r="AKQ43" s="5"/>
      <c r="AKR43" s="5"/>
      <c r="AKS43" s="5"/>
      <c r="AKT43" s="5"/>
      <c r="AKU43" s="5"/>
      <c r="AKV43" s="5"/>
      <c r="AKW43" s="5"/>
      <c r="AKX43" s="5"/>
      <c r="AKY43" s="5"/>
      <c r="AKZ43" s="5"/>
      <c r="ALA43" s="5"/>
      <c r="ALB43" s="5"/>
      <c r="ALC43" s="5"/>
      <c r="ALD43" s="5"/>
      <c r="ALE43" s="5"/>
      <c r="ALF43" s="5"/>
      <c r="ALG43" s="5"/>
      <c r="ALH43" s="5"/>
      <c r="ALI43" s="5"/>
      <c r="ALJ43" s="5"/>
      <c r="ALK43" s="5"/>
      <c r="ALL43" s="5"/>
      <c r="ALM43" s="5"/>
      <c r="ALN43" s="5"/>
      <c r="ALO43" s="5"/>
      <c r="ALP43" s="5"/>
      <c r="ALQ43" s="5"/>
      <c r="ALR43" s="5"/>
      <c r="ALS43" s="5"/>
      <c r="ALT43" s="5"/>
      <c r="ALU43" s="5"/>
      <c r="ALV43" s="5"/>
      <c r="ALW43" s="5"/>
      <c r="ALX43" s="5"/>
      <c r="ALY43" s="5"/>
      <c r="ALZ43" s="5"/>
      <c r="AMA43" s="5"/>
      <c r="AMB43" s="5"/>
      <c r="AMC43" s="5"/>
      <c r="AMD43" s="5"/>
      <c r="AME43" s="5"/>
      <c r="AMF43" s="5"/>
      <c r="AMG43" s="5"/>
      <c r="AMH43" s="5"/>
      <c r="AMI43" s="5"/>
      <c r="AMJ43" s="5"/>
      <c r="AMK43" s="5"/>
      <c r="AML43" s="5"/>
      <c r="AMM43" s="5"/>
    </row>
    <row r="44" spans="1:1027" s="300" customFormat="1" ht="12.75" x14ac:dyDescent="0.2">
      <c r="A44" s="5"/>
      <c r="B44" s="5"/>
      <c r="C44" s="5"/>
      <c r="D44" s="5"/>
      <c r="E44" s="5"/>
      <c r="F44" s="5"/>
      <c r="G44" s="5"/>
      <c r="H44" s="5"/>
      <c r="I44" s="5"/>
      <c r="J44" s="5"/>
      <c r="K44" s="5"/>
      <c r="L44" s="5"/>
      <c r="M44" s="296"/>
      <c r="N44" s="296"/>
      <c r="O44" s="296"/>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5"/>
      <c r="NI44" s="5"/>
      <c r="NJ44" s="5"/>
      <c r="NK44" s="5"/>
      <c r="NL44" s="5"/>
      <c r="NM44" s="5"/>
      <c r="NN44" s="5"/>
      <c r="NO44" s="5"/>
      <c r="NP44" s="5"/>
      <c r="NQ44" s="5"/>
      <c r="NR44" s="5"/>
      <c r="NS44" s="5"/>
      <c r="NT44" s="5"/>
      <c r="NU44" s="5"/>
      <c r="NV44" s="5"/>
      <c r="NW44" s="5"/>
      <c r="NX44" s="5"/>
      <c r="NY44" s="5"/>
      <c r="NZ44" s="5"/>
      <c r="OA44" s="5"/>
      <c r="OB44" s="5"/>
      <c r="OC44" s="5"/>
      <c r="OD44" s="5"/>
      <c r="OE44" s="5"/>
      <c r="OF44" s="5"/>
      <c r="OG44" s="5"/>
      <c r="OH44" s="5"/>
      <c r="OI44" s="5"/>
      <c r="OJ44" s="5"/>
      <c r="OK44" s="5"/>
      <c r="OL44" s="5"/>
      <c r="OM44" s="5"/>
      <c r="ON44" s="5"/>
      <c r="OO44" s="5"/>
      <c r="OP44" s="5"/>
      <c r="OQ44" s="5"/>
      <c r="OR44" s="5"/>
      <c r="OS44" s="5"/>
      <c r="OT44" s="5"/>
      <c r="OU44" s="5"/>
      <c r="OV44" s="5"/>
      <c r="OW44" s="5"/>
      <c r="OX44" s="5"/>
      <c r="OY44" s="5"/>
      <c r="OZ44" s="5"/>
      <c r="PA44" s="5"/>
      <c r="PB44" s="5"/>
      <c r="PC44" s="5"/>
      <c r="PD44" s="5"/>
      <c r="PE44" s="5"/>
      <c r="PF44" s="5"/>
      <c r="PG44" s="5"/>
      <c r="PH44" s="5"/>
      <c r="PI44" s="5"/>
      <c r="PJ44" s="5"/>
      <c r="PK44" s="5"/>
      <c r="PL44" s="5"/>
      <c r="PM44" s="5"/>
      <c r="PN44" s="5"/>
      <c r="PO44" s="5"/>
      <c r="PP44" s="5"/>
      <c r="PQ44" s="5"/>
      <c r="PR44" s="5"/>
      <c r="PS44" s="5"/>
      <c r="PT44" s="5"/>
      <c r="PU44" s="5"/>
      <c r="PV44" s="5"/>
      <c r="PW44" s="5"/>
      <c r="PX44" s="5"/>
      <c r="PY44" s="5"/>
      <c r="PZ44" s="5"/>
      <c r="QA44" s="5"/>
      <c r="QB44" s="5"/>
      <c r="QC44" s="5"/>
      <c r="QD44" s="5"/>
      <c r="QE44" s="5"/>
      <c r="QF44" s="5"/>
      <c r="QG44" s="5"/>
      <c r="QH44" s="5"/>
      <c r="QI44" s="5"/>
      <c r="QJ44" s="5"/>
      <c r="QK44" s="5"/>
      <c r="QL44" s="5"/>
      <c r="QM44" s="5"/>
      <c r="QN44" s="5"/>
      <c r="QO44" s="5"/>
      <c r="QP44" s="5"/>
      <c r="QQ44" s="5"/>
      <c r="QR44" s="5"/>
      <c r="QS44" s="5"/>
      <c r="QT44" s="5"/>
      <c r="QU44" s="5"/>
      <c r="QV44" s="5"/>
      <c r="QW44" s="5"/>
      <c r="QX44" s="5"/>
      <c r="QY44" s="5"/>
      <c r="QZ44" s="5"/>
      <c r="RA44" s="5"/>
      <c r="RB44" s="5"/>
      <c r="RC44" s="5"/>
      <c r="RD44" s="5"/>
      <c r="RE44" s="5"/>
      <c r="RF44" s="5"/>
      <c r="RG44" s="5"/>
      <c r="RH44" s="5"/>
      <c r="RI44" s="5"/>
      <c r="RJ44" s="5"/>
      <c r="RK44" s="5"/>
      <c r="RL44" s="5"/>
      <c r="RM44" s="5"/>
      <c r="RN44" s="5"/>
      <c r="RO44" s="5"/>
      <c r="RP44" s="5"/>
      <c r="RQ44" s="5"/>
      <c r="RR44" s="5"/>
      <c r="RS44" s="5"/>
      <c r="RT44" s="5"/>
      <c r="RU44" s="5"/>
      <c r="RV44" s="5"/>
      <c r="RW44" s="5"/>
      <c r="RX44" s="5"/>
      <c r="RY44" s="5"/>
      <c r="RZ44" s="5"/>
      <c r="SA44" s="5"/>
      <c r="SB44" s="5"/>
      <c r="SC44" s="5"/>
      <c r="SD44" s="5"/>
      <c r="SE44" s="5"/>
      <c r="SF44" s="5"/>
      <c r="SG44" s="5"/>
      <c r="SH44" s="5"/>
      <c r="SI44" s="5"/>
      <c r="SJ44" s="5"/>
      <c r="SK44" s="5"/>
      <c r="SL44" s="5"/>
      <c r="SM44" s="5"/>
      <c r="SN44" s="5"/>
      <c r="SO44" s="5"/>
      <c r="SP44" s="5"/>
      <c r="SQ44" s="5"/>
      <c r="SR44" s="5"/>
      <c r="SS44" s="5"/>
      <c r="ST44" s="5"/>
      <c r="SU44" s="5"/>
      <c r="SV44" s="5"/>
      <c r="SW44" s="5"/>
      <c r="SX44" s="5"/>
      <c r="SY44" s="5"/>
      <c r="SZ44" s="5"/>
      <c r="TA44" s="5"/>
      <c r="TB44" s="5"/>
      <c r="TC44" s="5"/>
      <c r="TD44" s="5"/>
      <c r="TE44" s="5"/>
      <c r="TF44" s="5"/>
      <c r="TG44" s="5"/>
      <c r="TH44" s="5"/>
      <c r="TI44" s="5"/>
      <c r="TJ44" s="5"/>
      <c r="TK44" s="5"/>
      <c r="TL44" s="5"/>
      <c r="TM44" s="5"/>
      <c r="TN44" s="5"/>
      <c r="TO44" s="5"/>
      <c r="TP44" s="5"/>
      <c r="TQ44" s="5"/>
      <c r="TR44" s="5"/>
      <c r="TS44" s="5"/>
      <c r="TT44" s="5"/>
      <c r="TU44" s="5"/>
      <c r="TV44" s="5"/>
      <c r="TW44" s="5"/>
      <c r="TX44" s="5"/>
      <c r="TY44" s="5"/>
      <c r="TZ44" s="5"/>
      <c r="UA44" s="5"/>
      <c r="UB44" s="5"/>
      <c r="UC44" s="5"/>
      <c r="UD44" s="5"/>
      <c r="UE44" s="5"/>
      <c r="UF44" s="5"/>
      <c r="UG44" s="5"/>
      <c r="UH44" s="5"/>
      <c r="UI44" s="5"/>
      <c r="UJ44" s="5"/>
      <c r="UK44" s="5"/>
      <c r="UL44" s="5"/>
      <c r="UM44" s="5"/>
      <c r="UN44" s="5"/>
      <c r="UO44" s="5"/>
      <c r="UP44" s="5"/>
      <c r="UQ44" s="5"/>
      <c r="UR44" s="5"/>
      <c r="US44" s="5"/>
      <c r="UT44" s="5"/>
      <c r="UU44" s="5"/>
      <c r="UV44" s="5"/>
      <c r="UW44" s="5"/>
      <c r="UX44" s="5"/>
      <c r="UY44" s="5"/>
      <c r="UZ44" s="5"/>
      <c r="VA44" s="5"/>
      <c r="VB44" s="5"/>
      <c r="VC44" s="5"/>
      <c r="VD44" s="5"/>
      <c r="VE44" s="5"/>
      <c r="VF44" s="5"/>
      <c r="VG44" s="5"/>
      <c r="VH44" s="5"/>
      <c r="VI44" s="5"/>
      <c r="VJ44" s="5"/>
      <c r="VK44" s="5"/>
      <c r="VL44" s="5"/>
      <c r="VM44" s="5"/>
      <c r="VN44" s="5"/>
      <c r="VO44" s="5"/>
      <c r="VP44" s="5"/>
      <c r="VQ44" s="5"/>
      <c r="VR44" s="5"/>
      <c r="VS44" s="5"/>
      <c r="VT44" s="5"/>
      <c r="VU44" s="5"/>
      <c r="VV44" s="5"/>
      <c r="VW44" s="5"/>
      <c r="VX44" s="5"/>
      <c r="VY44" s="5"/>
      <c r="VZ44" s="5"/>
      <c r="WA44" s="5"/>
      <c r="WB44" s="5"/>
      <c r="WC44" s="5"/>
      <c r="WD44" s="5"/>
      <c r="WE44" s="5"/>
      <c r="WF44" s="5"/>
      <c r="WG44" s="5"/>
      <c r="WH44" s="5"/>
      <c r="WI44" s="5"/>
      <c r="WJ44" s="5"/>
      <c r="WK44" s="5"/>
      <c r="WL44" s="5"/>
      <c r="WM44" s="5"/>
      <c r="WN44" s="5"/>
      <c r="WO44" s="5"/>
      <c r="WP44" s="5"/>
      <c r="WQ44" s="5"/>
      <c r="WR44" s="5"/>
      <c r="WS44" s="5"/>
      <c r="WT44" s="5"/>
      <c r="WU44" s="5"/>
      <c r="WV44" s="5"/>
      <c r="WW44" s="5"/>
      <c r="WX44" s="5"/>
      <c r="WY44" s="5"/>
      <c r="WZ44" s="5"/>
      <c r="XA44" s="5"/>
      <c r="XB44" s="5"/>
      <c r="XC44" s="5"/>
      <c r="XD44" s="5"/>
      <c r="XE44" s="5"/>
      <c r="XF44" s="5"/>
      <c r="XG44" s="5"/>
      <c r="XH44" s="5"/>
      <c r="XI44" s="5"/>
      <c r="XJ44" s="5"/>
      <c r="XK44" s="5"/>
      <c r="XL44" s="5"/>
      <c r="XM44" s="5"/>
      <c r="XN44" s="5"/>
      <c r="XO44" s="5"/>
      <c r="XP44" s="5"/>
      <c r="XQ44" s="5"/>
      <c r="XR44" s="5"/>
      <c r="XS44" s="5"/>
      <c r="XT44" s="5"/>
      <c r="XU44" s="5"/>
      <c r="XV44" s="5"/>
      <c r="XW44" s="5"/>
      <c r="XX44" s="5"/>
      <c r="XY44" s="5"/>
      <c r="XZ44" s="5"/>
      <c r="YA44" s="5"/>
      <c r="YB44" s="5"/>
      <c r="YC44" s="5"/>
      <c r="YD44" s="5"/>
      <c r="YE44" s="5"/>
      <c r="YF44" s="5"/>
      <c r="YG44" s="5"/>
      <c r="YH44" s="5"/>
      <c r="YI44" s="5"/>
      <c r="YJ44" s="5"/>
      <c r="YK44" s="5"/>
      <c r="YL44" s="5"/>
      <c r="YM44" s="5"/>
      <c r="YN44" s="5"/>
      <c r="YO44" s="5"/>
      <c r="YP44" s="5"/>
      <c r="YQ44" s="5"/>
      <c r="YR44" s="5"/>
      <c r="YS44" s="5"/>
      <c r="YT44" s="5"/>
      <c r="YU44" s="5"/>
      <c r="YV44" s="5"/>
      <c r="YW44" s="5"/>
      <c r="YX44" s="5"/>
      <c r="YY44" s="5"/>
      <c r="YZ44" s="5"/>
      <c r="ZA44" s="5"/>
      <c r="ZB44" s="5"/>
      <c r="ZC44" s="5"/>
      <c r="ZD44" s="5"/>
      <c r="ZE44" s="5"/>
      <c r="ZF44" s="5"/>
      <c r="ZG44" s="5"/>
      <c r="ZH44" s="5"/>
      <c r="ZI44" s="5"/>
      <c r="ZJ44" s="5"/>
      <c r="ZK44" s="5"/>
      <c r="ZL44" s="5"/>
      <c r="ZM44" s="5"/>
      <c r="ZN44" s="5"/>
      <c r="ZO44" s="5"/>
      <c r="ZP44" s="5"/>
      <c r="ZQ44" s="5"/>
      <c r="ZR44" s="5"/>
      <c r="ZS44" s="5"/>
      <c r="ZT44" s="5"/>
      <c r="ZU44" s="5"/>
      <c r="ZV44" s="5"/>
      <c r="ZW44" s="5"/>
      <c r="ZX44" s="5"/>
      <c r="ZY44" s="5"/>
      <c r="ZZ44" s="5"/>
      <c r="AAA44" s="5"/>
      <c r="AAB44" s="5"/>
      <c r="AAC44" s="5"/>
      <c r="AAD44" s="5"/>
      <c r="AAE44" s="5"/>
      <c r="AAF44" s="5"/>
      <c r="AAG44" s="5"/>
      <c r="AAH44" s="5"/>
      <c r="AAI44" s="5"/>
      <c r="AAJ44" s="5"/>
      <c r="AAK44" s="5"/>
      <c r="AAL44" s="5"/>
      <c r="AAM44" s="5"/>
      <c r="AAN44" s="5"/>
      <c r="AAO44" s="5"/>
      <c r="AAP44" s="5"/>
      <c r="AAQ44" s="5"/>
      <c r="AAR44" s="5"/>
      <c r="AAS44" s="5"/>
      <c r="AAT44" s="5"/>
      <c r="AAU44" s="5"/>
      <c r="AAV44" s="5"/>
      <c r="AAW44" s="5"/>
      <c r="AAX44" s="5"/>
      <c r="AAY44" s="5"/>
      <c r="AAZ44" s="5"/>
      <c r="ABA44" s="5"/>
      <c r="ABB44" s="5"/>
      <c r="ABC44" s="5"/>
      <c r="ABD44" s="5"/>
      <c r="ABE44" s="5"/>
      <c r="ABF44" s="5"/>
      <c r="ABG44" s="5"/>
      <c r="ABH44" s="5"/>
      <c r="ABI44" s="5"/>
      <c r="ABJ44" s="5"/>
      <c r="ABK44" s="5"/>
      <c r="ABL44" s="5"/>
      <c r="ABM44" s="5"/>
      <c r="ABN44" s="5"/>
      <c r="ABO44" s="5"/>
      <c r="ABP44" s="5"/>
      <c r="ABQ44" s="5"/>
      <c r="ABR44" s="5"/>
      <c r="ABS44" s="5"/>
      <c r="ABT44" s="5"/>
      <c r="ABU44" s="5"/>
      <c r="ABV44" s="5"/>
      <c r="ABW44" s="5"/>
      <c r="ABX44" s="5"/>
      <c r="ABY44" s="5"/>
      <c r="ABZ44" s="5"/>
      <c r="ACA44" s="5"/>
      <c r="ACB44" s="5"/>
      <c r="ACC44" s="5"/>
      <c r="ACD44" s="5"/>
      <c r="ACE44" s="5"/>
      <c r="ACF44" s="5"/>
      <c r="ACG44" s="5"/>
      <c r="ACH44" s="5"/>
      <c r="ACI44" s="5"/>
      <c r="ACJ44" s="5"/>
      <c r="ACK44" s="5"/>
      <c r="ACL44" s="5"/>
      <c r="ACM44" s="5"/>
      <c r="ACN44" s="5"/>
      <c r="ACO44" s="5"/>
      <c r="ACP44" s="5"/>
      <c r="ACQ44" s="5"/>
      <c r="ACR44" s="5"/>
      <c r="ACS44" s="5"/>
      <c r="ACT44" s="5"/>
      <c r="ACU44" s="5"/>
      <c r="ACV44" s="5"/>
      <c r="ACW44" s="5"/>
      <c r="ACX44" s="5"/>
      <c r="ACY44" s="5"/>
      <c r="ACZ44" s="5"/>
      <c r="ADA44" s="5"/>
      <c r="ADB44" s="5"/>
      <c r="ADC44" s="5"/>
      <c r="ADD44" s="5"/>
      <c r="ADE44" s="5"/>
      <c r="ADF44" s="5"/>
      <c r="ADG44" s="5"/>
      <c r="ADH44" s="5"/>
      <c r="ADI44" s="5"/>
      <c r="ADJ44" s="5"/>
      <c r="ADK44" s="5"/>
      <c r="ADL44" s="5"/>
      <c r="ADM44" s="5"/>
      <c r="ADN44" s="5"/>
      <c r="ADO44" s="5"/>
      <c r="ADP44" s="5"/>
      <c r="ADQ44" s="5"/>
      <c r="ADR44" s="5"/>
      <c r="ADS44" s="5"/>
      <c r="ADT44" s="5"/>
      <c r="ADU44" s="5"/>
      <c r="ADV44" s="5"/>
      <c r="ADW44" s="5"/>
      <c r="ADX44" s="5"/>
      <c r="ADY44" s="5"/>
      <c r="ADZ44" s="5"/>
      <c r="AEA44" s="5"/>
      <c r="AEB44" s="5"/>
      <c r="AEC44" s="5"/>
      <c r="AED44" s="5"/>
      <c r="AEE44" s="5"/>
      <c r="AEF44" s="5"/>
      <c r="AEG44" s="5"/>
      <c r="AEH44" s="5"/>
      <c r="AEI44" s="5"/>
      <c r="AEJ44" s="5"/>
      <c r="AEK44" s="5"/>
      <c r="AEL44" s="5"/>
      <c r="AEM44" s="5"/>
      <c r="AEN44" s="5"/>
      <c r="AEO44" s="5"/>
      <c r="AEP44" s="5"/>
      <c r="AEQ44" s="5"/>
      <c r="AER44" s="5"/>
      <c r="AES44" s="5"/>
      <c r="AET44" s="5"/>
      <c r="AEU44" s="5"/>
      <c r="AEV44" s="5"/>
      <c r="AEW44" s="5"/>
      <c r="AEX44" s="5"/>
      <c r="AEY44" s="5"/>
      <c r="AEZ44" s="5"/>
      <c r="AFA44" s="5"/>
      <c r="AFB44" s="5"/>
      <c r="AFC44" s="5"/>
      <c r="AFD44" s="5"/>
      <c r="AFE44" s="5"/>
      <c r="AFF44" s="5"/>
      <c r="AFG44" s="5"/>
      <c r="AFH44" s="5"/>
      <c r="AFI44" s="5"/>
      <c r="AFJ44" s="5"/>
      <c r="AFK44" s="5"/>
      <c r="AFL44" s="5"/>
      <c r="AFM44" s="5"/>
      <c r="AFN44" s="5"/>
      <c r="AFO44" s="5"/>
      <c r="AFP44" s="5"/>
      <c r="AFQ44" s="5"/>
      <c r="AFR44" s="5"/>
      <c r="AFS44" s="5"/>
      <c r="AFT44" s="5"/>
      <c r="AFU44" s="5"/>
      <c r="AFV44" s="5"/>
      <c r="AFW44" s="5"/>
      <c r="AFX44" s="5"/>
      <c r="AFY44" s="5"/>
      <c r="AFZ44" s="5"/>
      <c r="AGA44" s="5"/>
      <c r="AGB44" s="5"/>
      <c r="AGC44" s="5"/>
      <c r="AGD44" s="5"/>
      <c r="AGE44" s="5"/>
      <c r="AGF44" s="5"/>
      <c r="AGG44" s="5"/>
      <c r="AGH44" s="5"/>
      <c r="AGI44" s="5"/>
      <c r="AGJ44" s="5"/>
      <c r="AGK44" s="5"/>
      <c r="AGL44" s="5"/>
      <c r="AGM44" s="5"/>
      <c r="AGN44" s="5"/>
      <c r="AGO44" s="5"/>
      <c r="AGP44" s="5"/>
      <c r="AGQ44" s="5"/>
      <c r="AGR44" s="5"/>
      <c r="AGS44" s="5"/>
      <c r="AGT44" s="5"/>
      <c r="AGU44" s="5"/>
      <c r="AGV44" s="5"/>
      <c r="AGW44" s="5"/>
      <c r="AGX44" s="5"/>
      <c r="AGY44" s="5"/>
      <c r="AGZ44" s="5"/>
      <c r="AHA44" s="5"/>
      <c r="AHB44" s="5"/>
      <c r="AHC44" s="5"/>
      <c r="AHD44" s="5"/>
      <c r="AHE44" s="5"/>
      <c r="AHF44" s="5"/>
      <c r="AHG44" s="5"/>
      <c r="AHH44" s="5"/>
      <c r="AHI44" s="5"/>
      <c r="AHJ44" s="5"/>
      <c r="AHK44" s="5"/>
      <c r="AHL44" s="5"/>
      <c r="AHM44" s="5"/>
      <c r="AHN44" s="5"/>
      <c r="AHO44" s="5"/>
      <c r="AHP44" s="5"/>
      <c r="AHQ44" s="5"/>
      <c r="AHR44" s="5"/>
      <c r="AHS44" s="5"/>
      <c r="AHT44" s="5"/>
      <c r="AHU44" s="5"/>
      <c r="AHV44" s="5"/>
      <c r="AHW44" s="5"/>
      <c r="AHX44" s="5"/>
      <c r="AHY44" s="5"/>
      <c r="AHZ44" s="5"/>
      <c r="AIA44" s="5"/>
      <c r="AIB44" s="5"/>
      <c r="AIC44" s="5"/>
      <c r="AID44" s="5"/>
      <c r="AIE44" s="5"/>
      <c r="AIF44" s="5"/>
      <c r="AIG44" s="5"/>
      <c r="AIH44" s="5"/>
      <c r="AII44" s="5"/>
      <c r="AIJ44" s="5"/>
      <c r="AIK44" s="5"/>
      <c r="AIL44" s="5"/>
      <c r="AIM44" s="5"/>
      <c r="AIN44" s="5"/>
      <c r="AIO44" s="5"/>
      <c r="AIP44" s="5"/>
      <c r="AIQ44" s="5"/>
      <c r="AIR44" s="5"/>
      <c r="AIS44" s="5"/>
      <c r="AIT44" s="5"/>
      <c r="AIU44" s="5"/>
      <c r="AIV44" s="5"/>
      <c r="AIW44" s="5"/>
      <c r="AIX44" s="5"/>
      <c r="AIY44" s="5"/>
      <c r="AIZ44" s="5"/>
      <c r="AJA44" s="5"/>
      <c r="AJB44" s="5"/>
      <c r="AJC44" s="5"/>
      <c r="AJD44" s="5"/>
      <c r="AJE44" s="5"/>
      <c r="AJF44" s="5"/>
      <c r="AJG44" s="5"/>
      <c r="AJH44" s="5"/>
      <c r="AJI44" s="5"/>
      <c r="AJJ44" s="5"/>
      <c r="AJK44" s="5"/>
      <c r="AJL44" s="5"/>
      <c r="AJM44" s="5"/>
      <c r="AJN44" s="5"/>
      <c r="AJO44" s="5"/>
      <c r="AJP44" s="5"/>
      <c r="AJQ44" s="5"/>
      <c r="AJR44" s="5"/>
      <c r="AJS44" s="5"/>
      <c r="AJT44" s="5"/>
      <c r="AJU44" s="5"/>
      <c r="AJV44" s="5"/>
      <c r="AJW44" s="5"/>
      <c r="AJX44" s="5"/>
      <c r="AJY44" s="5"/>
      <c r="AJZ44" s="5"/>
      <c r="AKA44" s="5"/>
      <c r="AKB44" s="5"/>
      <c r="AKC44" s="5"/>
      <c r="AKD44" s="5"/>
      <c r="AKE44" s="5"/>
      <c r="AKF44" s="5"/>
      <c r="AKG44" s="5"/>
      <c r="AKH44" s="5"/>
      <c r="AKI44" s="5"/>
      <c r="AKJ44" s="5"/>
      <c r="AKK44" s="5"/>
      <c r="AKL44" s="5"/>
      <c r="AKM44" s="5"/>
      <c r="AKN44" s="5"/>
      <c r="AKO44" s="5"/>
      <c r="AKP44" s="5"/>
      <c r="AKQ44" s="5"/>
      <c r="AKR44" s="5"/>
      <c r="AKS44" s="5"/>
      <c r="AKT44" s="5"/>
      <c r="AKU44" s="5"/>
      <c r="AKV44" s="5"/>
      <c r="AKW44" s="5"/>
      <c r="AKX44" s="5"/>
      <c r="AKY44" s="5"/>
      <c r="AKZ44" s="5"/>
      <c r="ALA44" s="5"/>
      <c r="ALB44" s="5"/>
      <c r="ALC44" s="5"/>
      <c r="ALD44" s="5"/>
      <c r="ALE44" s="5"/>
      <c r="ALF44" s="5"/>
      <c r="ALG44" s="5"/>
      <c r="ALH44" s="5"/>
      <c r="ALI44" s="5"/>
      <c r="ALJ44" s="5"/>
      <c r="ALK44" s="5"/>
      <c r="ALL44" s="5"/>
      <c r="ALM44" s="5"/>
      <c r="ALN44" s="5"/>
      <c r="ALO44" s="5"/>
      <c r="ALP44" s="5"/>
      <c r="ALQ44" s="5"/>
      <c r="ALR44" s="5"/>
      <c r="ALS44" s="5"/>
      <c r="ALT44" s="5"/>
      <c r="ALU44" s="5"/>
      <c r="ALV44" s="5"/>
      <c r="ALW44" s="5"/>
      <c r="ALX44" s="5"/>
      <c r="ALY44" s="5"/>
      <c r="ALZ44" s="5"/>
      <c r="AMA44" s="5"/>
      <c r="AMB44" s="5"/>
      <c r="AMC44" s="5"/>
      <c r="AMD44" s="5"/>
      <c r="AME44" s="5"/>
      <c r="AMF44" s="5"/>
      <c r="AMG44" s="5"/>
      <c r="AMH44" s="5"/>
      <c r="AMI44" s="5"/>
      <c r="AMJ44" s="5"/>
      <c r="AMK44" s="5"/>
      <c r="AML44" s="5"/>
      <c r="AMM44" s="5"/>
    </row>
    <row r="45" spans="1:1027" s="300" customFormat="1" ht="12.75" x14ac:dyDescent="0.2">
      <c r="A45" s="5"/>
      <c r="B45" s="5"/>
      <c r="C45" s="5"/>
      <c r="D45" s="5"/>
      <c r="E45" s="5"/>
      <c r="F45" s="5"/>
      <c r="G45" s="5"/>
      <c r="H45" s="5"/>
      <c r="I45" s="5"/>
      <c r="J45" s="5"/>
      <c r="K45" s="5"/>
      <c r="L45" s="5"/>
      <c r="M45" s="296"/>
      <c r="N45" s="296"/>
      <c r="O45" s="296"/>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5"/>
      <c r="NI45" s="5"/>
      <c r="NJ45" s="5"/>
      <c r="NK45" s="5"/>
      <c r="NL45" s="5"/>
      <c r="NM45" s="5"/>
      <c r="NN45" s="5"/>
      <c r="NO45" s="5"/>
      <c r="NP45" s="5"/>
      <c r="NQ45" s="5"/>
      <c r="NR45" s="5"/>
      <c r="NS45" s="5"/>
      <c r="NT45" s="5"/>
      <c r="NU45" s="5"/>
      <c r="NV45" s="5"/>
      <c r="NW45" s="5"/>
      <c r="NX45" s="5"/>
      <c r="NY45" s="5"/>
      <c r="NZ45" s="5"/>
      <c r="OA45" s="5"/>
      <c r="OB45" s="5"/>
      <c r="OC45" s="5"/>
      <c r="OD45" s="5"/>
      <c r="OE45" s="5"/>
      <c r="OF45" s="5"/>
      <c r="OG45" s="5"/>
      <c r="OH45" s="5"/>
      <c r="OI45" s="5"/>
      <c r="OJ45" s="5"/>
      <c r="OK45" s="5"/>
      <c r="OL45" s="5"/>
      <c r="OM45" s="5"/>
      <c r="ON45" s="5"/>
      <c r="OO45" s="5"/>
      <c r="OP45" s="5"/>
      <c r="OQ45" s="5"/>
      <c r="OR45" s="5"/>
      <c r="OS45" s="5"/>
      <c r="OT45" s="5"/>
      <c r="OU45" s="5"/>
      <c r="OV45" s="5"/>
      <c r="OW45" s="5"/>
      <c r="OX45" s="5"/>
      <c r="OY45" s="5"/>
      <c r="OZ45" s="5"/>
      <c r="PA45" s="5"/>
      <c r="PB45" s="5"/>
      <c r="PC45" s="5"/>
      <c r="PD45" s="5"/>
      <c r="PE45" s="5"/>
      <c r="PF45" s="5"/>
      <c r="PG45" s="5"/>
      <c r="PH45" s="5"/>
      <c r="PI45" s="5"/>
      <c r="PJ45" s="5"/>
      <c r="PK45" s="5"/>
      <c r="PL45" s="5"/>
      <c r="PM45" s="5"/>
      <c r="PN45" s="5"/>
      <c r="PO45" s="5"/>
      <c r="PP45" s="5"/>
      <c r="PQ45" s="5"/>
      <c r="PR45" s="5"/>
      <c r="PS45" s="5"/>
      <c r="PT45" s="5"/>
      <c r="PU45" s="5"/>
      <c r="PV45" s="5"/>
      <c r="PW45" s="5"/>
      <c r="PX45" s="5"/>
      <c r="PY45" s="5"/>
      <c r="PZ45" s="5"/>
      <c r="QA45" s="5"/>
      <c r="QB45" s="5"/>
      <c r="QC45" s="5"/>
      <c r="QD45" s="5"/>
      <c r="QE45" s="5"/>
      <c r="QF45" s="5"/>
      <c r="QG45" s="5"/>
      <c r="QH45" s="5"/>
      <c r="QI45" s="5"/>
      <c r="QJ45" s="5"/>
      <c r="QK45" s="5"/>
      <c r="QL45" s="5"/>
      <c r="QM45" s="5"/>
      <c r="QN45" s="5"/>
      <c r="QO45" s="5"/>
      <c r="QP45" s="5"/>
      <c r="QQ45" s="5"/>
      <c r="QR45" s="5"/>
      <c r="QS45" s="5"/>
      <c r="QT45" s="5"/>
      <c r="QU45" s="5"/>
      <c r="QV45" s="5"/>
      <c r="QW45" s="5"/>
      <c r="QX45" s="5"/>
      <c r="QY45" s="5"/>
      <c r="QZ45" s="5"/>
      <c r="RA45" s="5"/>
      <c r="RB45" s="5"/>
      <c r="RC45" s="5"/>
      <c r="RD45" s="5"/>
      <c r="RE45" s="5"/>
      <c r="RF45" s="5"/>
      <c r="RG45" s="5"/>
      <c r="RH45" s="5"/>
      <c r="RI45" s="5"/>
      <c r="RJ45" s="5"/>
      <c r="RK45" s="5"/>
      <c r="RL45" s="5"/>
      <c r="RM45" s="5"/>
      <c r="RN45" s="5"/>
      <c r="RO45" s="5"/>
      <c r="RP45" s="5"/>
      <c r="RQ45" s="5"/>
      <c r="RR45" s="5"/>
      <c r="RS45" s="5"/>
      <c r="RT45" s="5"/>
      <c r="RU45" s="5"/>
      <c r="RV45" s="5"/>
      <c r="RW45" s="5"/>
      <c r="RX45" s="5"/>
      <c r="RY45" s="5"/>
      <c r="RZ45" s="5"/>
      <c r="SA45" s="5"/>
      <c r="SB45" s="5"/>
      <c r="SC45" s="5"/>
      <c r="SD45" s="5"/>
      <c r="SE45" s="5"/>
      <c r="SF45" s="5"/>
      <c r="SG45" s="5"/>
      <c r="SH45" s="5"/>
      <c r="SI45" s="5"/>
      <c r="SJ45" s="5"/>
      <c r="SK45" s="5"/>
      <c r="SL45" s="5"/>
      <c r="SM45" s="5"/>
      <c r="SN45" s="5"/>
      <c r="SO45" s="5"/>
      <c r="SP45" s="5"/>
      <c r="SQ45" s="5"/>
      <c r="SR45" s="5"/>
      <c r="SS45" s="5"/>
      <c r="ST45" s="5"/>
      <c r="SU45" s="5"/>
      <c r="SV45" s="5"/>
      <c r="SW45" s="5"/>
      <c r="SX45" s="5"/>
      <c r="SY45" s="5"/>
      <c r="SZ45" s="5"/>
      <c r="TA45" s="5"/>
      <c r="TB45" s="5"/>
      <c r="TC45" s="5"/>
      <c r="TD45" s="5"/>
      <c r="TE45" s="5"/>
      <c r="TF45" s="5"/>
      <c r="TG45" s="5"/>
      <c r="TH45" s="5"/>
      <c r="TI45" s="5"/>
      <c r="TJ45" s="5"/>
      <c r="TK45" s="5"/>
      <c r="TL45" s="5"/>
      <c r="TM45" s="5"/>
      <c r="TN45" s="5"/>
      <c r="TO45" s="5"/>
      <c r="TP45" s="5"/>
      <c r="TQ45" s="5"/>
      <c r="TR45" s="5"/>
      <c r="TS45" s="5"/>
      <c r="TT45" s="5"/>
      <c r="TU45" s="5"/>
      <c r="TV45" s="5"/>
      <c r="TW45" s="5"/>
      <c r="TX45" s="5"/>
      <c r="TY45" s="5"/>
      <c r="TZ45" s="5"/>
      <c r="UA45" s="5"/>
      <c r="UB45" s="5"/>
      <c r="UC45" s="5"/>
      <c r="UD45" s="5"/>
      <c r="UE45" s="5"/>
      <c r="UF45" s="5"/>
      <c r="UG45" s="5"/>
      <c r="UH45" s="5"/>
      <c r="UI45" s="5"/>
      <c r="UJ45" s="5"/>
      <c r="UK45" s="5"/>
      <c r="UL45" s="5"/>
      <c r="UM45" s="5"/>
      <c r="UN45" s="5"/>
      <c r="UO45" s="5"/>
      <c r="UP45" s="5"/>
      <c r="UQ45" s="5"/>
      <c r="UR45" s="5"/>
      <c r="US45" s="5"/>
      <c r="UT45" s="5"/>
      <c r="UU45" s="5"/>
      <c r="UV45" s="5"/>
      <c r="UW45" s="5"/>
      <c r="UX45" s="5"/>
      <c r="UY45" s="5"/>
      <c r="UZ45" s="5"/>
      <c r="VA45" s="5"/>
      <c r="VB45" s="5"/>
      <c r="VC45" s="5"/>
      <c r="VD45" s="5"/>
      <c r="VE45" s="5"/>
      <c r="VF45" s="5"/>
      <c r="VG45" s="5"/>
      <c r="VH45" s="5"/>
      <c r="VI45" s="5"/>
      <c r="VJ45" s="5"/>
      <c r="VK45" s="5"/>
      <c r="VL45" s="5"/>
      <c r="VM45" s="5"/>
      <c r="VN45" s="5"/>
      <c r="VO45" s="5"/>
      <c r="VP45" s="5"/>
      <c r="VQ45" s="5"/>
      <c r="VR45" s="5"/>
      <c r="VS45" s="5"/>
      <c r="VT45" s="5"/>
      <c r="VU45" s="5"/>
      <c r="VV45" s="5"/>
      <c r="VW45" s="5"/>
      <c r="VX45" s="5"/>
      <c r="VY45" s="5"/>
      <c r="VZ45" s="5"/>
      <c r="WA45" s="5"/>
      <c r="WB45" s="5"/>
      <c r="WC45" s="5"/>
      <c r="WD45" s="5"/>
      <c r="WE45" s="5"/>
      <c r="WF45" s="5"/>
      <c r="WG45" s="5"/>
      <c r="WH45" s="5"/>
      <c r="WI45" s="5"/>
      <c r="WJ45" s="5"/>
      <c r="WK45" s="5"/>
      <c r="WL45" s="5"/>
      <c r="WM45" s="5"/>
      <c r="WN45" s="5"/>
      <c r="WO45" s="5"/>
      <c r="WP45" s="5"/>
      <c r="WQ45" s="5"/>
      <c r="WR45" s="5"/>
      <c r="WS45" s="5"/>
      <c r="WT45" s="5"/>
      <c r="WU45" s="5"/>
      <c r="WV45" s="5"/>
      <c r="WW45" s="5"/>
      <c r="WX45" s="5"/>
      <c r="WY45" s="5"/>
      <c r="WZ45" s="5"/>
      <c r="XA45" s="5"/>
      <c r="XB45" s="5"/>
      <c r="XC45" s="5"/>
      <c r="XD45" s="5"/>
      <c r="XE45" s="5"/>
      <c r="XF45" s="5"/>
      <c r="XG45" s="5"/>
      <c r="XH45" s="5"/>
      <c r="XI45" s="5"/>
      <c r="XJ45" s="5"/>
      <c r="XK45" s="5"/>
      <c r="XL45" s="5"/>
      <c r="XM45" s="5"/>
      <c r="XN45" s="5"/>
      <c r="XO45" s="5"/>
      <c r="XP45" s="5"/>
      <c r="XQ45" s="5"/>
      <c r="XR45" s="5"/>
      <c r="XS45" s="5"/>
      <c r="XT45" s="5"/>
      <c r="XU45" s="5"/>
      <c r="XV45" s="5"/>
      <c r="XW45" s="5"/>
      <c r="XX45" s="5"/>
      <c r="XY45" s="5"/>
      <c r="XZ45" s="5"/>
      <c r="YA45" s="5"/>
      <c r="YB45" s="5"/>
      <c r="YC45" s="5"/>
      <c r="YD45" s="5"/>
      <c r="YE45" s="5"/>
      <c r="YF45" s="5"/>
      <c r="YG45" s="5"/>
      <c r="YH45" s="5"/>
      <c r="YI45" s="5"/>
      <c r="YJ45" s="5"/>
      <c r="YK45" s="5"/>
      <c r="YL45" s="5"/>
      <c r="YM45" s="5"/>
      <c r="YN45" s="5"/>
      <c r="YO45" s="5"/>
      <c r="YP45" s="5"/>
      <c r="YQ45" s="5"/>
      <c r="YR45" s="5"/>
      <c r="YS45" s="5"/>
      <c r="YT45" s="5"/>
      <c r="YU45" s="5"/>
      <c r="YV45" s="5"/>
      <c r="YW45" s="5"/>
      <c r="YX45" s="5"/>
      <c r="YY45" s="5"/>
      <c r="YZ45" s="5"/>
      <c r="ZA45" s="5"/>
      <c r="ZB45" s="5"/>
      <c r="ZC45" s="5"/>
      <c r="ZD45" s="5"/>
      <c r="ZE45" s="5"/>
      <c r="ZF45" s="5"/>
      <c r="ZG45" s="5"/>
      <c r="ZH45" s="5"/>
      <c r="ZI45" s="5"/>
      <c r="ZJ45" s="5"/>
      <c r="ZK45" s="5"/>
      <c r="ZL45" s="5"/>
      <c r="ZM45" s="5"/>
      <c r="ZN45" s="5"/>
      <c r="ZO45" s="5"/>
      <c r="ZP45" s="5"/>
      <c r="ZQ45" s="5"/>
      <c r="ZR45" s="5"/>
      <c r="ZS45" s="5"/>
      <c r="ZT45" s="5"/>
      <c r="ZU45" s="5"/>
      <c r="ZV45" s="5"/>
      <c r="ZW45" s="5"/>
      <c r="ZX45" s="5"/>
      <c r="ZY45" s="5"/>
      <c r="ZZ45" s="5"/>
      <c r="AAA45" s="5"/>
      <c r="AAB45" s="5"/>
      <c r="AAC45" s="5"/>
      <c r="AAD45" s="5"/>
      <c r="AAE45" s="5"/>
      <c r="AAF45" s="5"/>
      <c r="AAG45" s="5"/>
      <c r="AAH45" s="5"/>
      <c r="AAI45" s="5"/>
      <c r="AAJ45" s="5"/>
      <c r="AAK45" s="5"/>
      <c r="AAL45" s="5"/>
      <c r="AAM45" s="5"/>
      <c r="AAN45" s="5"/>
      <c r="AAO45" s="5"/>
      <c r="AAP45" s="5"/>
      <c r="AAQ45" s="5"/>
      <c r="AAR45" s="5"/>
      <c r="AAS45" s="5"/>
      <c r="AAT45" s="5"/>
      <c r="AAU45" s="5"/>
      <c r="AAV45" s="5"/>
      <c r="AAW45" s="5"/>
      <c r="AAX45" s="5"/>
      <c r="AAY45" s="5"/>
      <c r="AAZ45" s="5"/>
      <c r="ABA45" s="5"/>
      <c r="ABB45" s="5"/>
      <c r="ABC45" s="5"/>
      <c r="ABD45" s="5"/>
      <c r="ABE45" s="5"/>
      <c r="ABF45" s="5"/>
      <c r="ABG45" s="5"/>
      <c r="ABH45" s="5"/>
      <c r="ABI45" s="5"/>
      <c r="ABJ45" s="5"/>
      <c r="ABK45" s="5"/>
      <c r="ABL45" s="5"/>
      <c r="ABM45" s="5"/>
      <c r="ABN45" s="5"/>
      <c r="ABO45" s="5"/>
      <c r="ABP45" s="5"/>
      <c r="ABQ45" s="5"/>
      <c r="ABR45" s="5"/>
      <c r="ABS45" s="5"/>
      <c r="ABT45" s="5"/>
      <c r="ABU45" s="5"/>
      <c r="ABV45" s="5"/>
      <c r="ABW45" s="5"/>
      <c r="ABX45" s="5"/>
      <c r="ABY45" s="5"/>
      <c r="ABZ45" s="5"/>
      <c r="ACA45" s="5"/>
      <c r="ACB45" s="5"/>
      <c r="ACC45" s="5"/>
      <c r="ACD45" s="5"/>
      <c r="ACE45" s="5"/>
      <c r="ACF45" s="5"/>
      <c r="ACG45" s="5"/>
      <c r="ACH45" s="5"/>
      <c r="ACI45" s="5"/>
      <c r="ACJ45" s="5"/>
      <c r="ACK45" s="5"/>
      <c r="ACL45" s="5"/>
      <c r="ACM45" s="5"/>
      <c r="ACN45" s="5"/>
      <c r="ACO45" s="5"/>
      <c r="ACP45" s="5"/>
      <c r="ACQ45" s="5"/>
      <c r="ACR45" s="5"/>
      <c r="ACS45" s="5"/>
      <c r="ACT45" s="5"/>
      <c r="ACU45" s="5"/>
      <c r="ACV45" s="5"/>
      <c r="ACW45" s="5"/>
      <c r="ACX45" s="5"/>
      <c r="ACY45" s="5"/>
      <c r="ACZ45" s="5"/>
      <c r="ADA45" s="5"/>
      <c r="ADB45" s="5"/>
      <c r="ADC45" s="5"/>
      <c r="ADD45" s="5"/>
      <c r="ADE45" s="5"/>
      <c r="ADF45" s="5"/>
      <c r="ADG45" s="5"/>
      <c r="ADH45" s="5"/>
      <c r="ADI45" s="5"/>
      <c r="ADJ45" s="5"/>
      <c r="ADK45" s="5"/>
      <c r="ADL45" s="5"/>
      <c r="ADM45" s="5"/>
      <c r="ADN45" s="5"/>
      <c r="ADO45" s="5"/>
      <c r="ADP45" s="5"/>
      <c r="ADQ45" s="5"/>
      <c r="ADR45" s="5"/>
      <c r="ADS45" s="5"/>
      <c r="ADT45" s="5"/>
      <c r="ADU45" s="5"/>
      <c r="ADV45" s="5"/>
      <c r="ADW45" s="5"/>
      <c r="ADX45" s="5"/>
      <c r="ADY45" s="5"/>
      <c r="ADZ45" s="5"/>
      <c r="AEA45" s="5"/>
      <c r="AEB45" s="5"/>
      <c r="AEC45" s="5"/>
      <c r="AED45" s="5"/>
      <c r="AEE45" s="5"/>
      <c r="AEF45" s="5"/>
      <c r="AEG45" s="5"/>
      <c r="AEH45" s="5"/>
      <c r="AEI45" s="5"/>
      <c r="AEJ45" s="5"/>
      <c r="AEK45" s="5"/>
      <c r="AEL45" s="5"/>
      <c r="AEM45" s="5"/>
      <c r="AEN45" s="5"/>
      <c r="AEO45" s="5"/>
      <c r="AEP45" s="5"/>
      <c r="AEQ45" s="5"/>
      <c r="AER45" s="5"/>
      <c r="AES45" s="5"/>
      <c r="AET45" s="5"/>
      <c r="AEU45" s="5"/>
      <c r="AEV45" s="5"/>
      <c r="AEW45" s="5"/>
      <c r="AEX45" s="5"/>
      <c r="AEY45" s="5"/>
      <c r="AEZ45" s="5"/>
      <c r="AFA45" s="5"/>
      <c r="AFB45" s="5"/>
      <c r="AFC45" s="5"/>
      <c r="AFD45" s="5"/>
      <c r="AFE45" s="5"/>
      <c r="AFF45" s="5"/>
      <c r="AFG45" s="5"/>
      <c r="AFH45" s="5"/>
      <c r="AFI45" s="5"/>
      <c r="AFJ45" s="5"/>
      <c r="AFK45" s="5"/>
      <c r="AFL45" s="5"/>
      <c r="AFM45" s="5"/>
      <c r="AFN45" s="5"/>
      <c r="AFO45" s="5"/>
      <c r="AFP45" s="5"/>
      <c r="AFQ45" s="5"/>
      <c r="AFR45" s="5"/>
      <c r="AFS45" s="5"/>
      <c r="AFT45" s="5"/>
      <c r="AFU45" s="5"/>
      <c r="AFV45" s="5"/>
      <c r="AFW45" s="5"/>
      <c r="AFX45" s="5"/>
      <c r="AFY45" s="5"/>
      <c r="AFZ45" s="5"/>
      <c r="AGA45" s="5"/>
      <c r="AGB45" s="5"/>
      <c r="AGC45" s="5"/>
      <c r="AGD45" s="5"/>
      <c r="AGE45" s="5"/>
      <c r="AGF45" s="5"/>
      <c r="AGG45" s="5"/>
      <c r="AGH45" s="5"/>
      <c r="AGI45" s="5"/>
      <c r="AGJ45" s="5"/>
      <c r="AGK45" s="5"/>
      <c r="AGL45" s="5"/>
      <c r="AGM45" s="5"/>
      <c r="AGN45" s="5"/>
      <c r="AGO45" s="5"/>
      <c r="AGP45" s="5"/>
      <c r="AGQ45" s="5"/>
      <c r="AGR45" s="5"/>
      <c r="AGS45" s="5"/>
      <c r="AGT45" s="5"/>
      <c r="AGU45" s="5"/>
      <c r="AGV45" s="5"/>
      <c r="AGW45" s="5"/>
      <c r="AGX45" s="5"/>
      <c r="AGY45" s="5"/>
      <c r="AGZ45" s="5"/>
      <c r="AHA45" s="5"/>
      <c r="AHB45" s="5"/>
      <c r="AHC45" s="5"/>
      <c r="AHD45" s="5"/>
      <c r="AHE45" s="5"/>
      <c r="AHF45" s="5"/>
      <c r="AHG45" s="5"/>
      <c r="AHH45" s="5"/>
      <c r="AHI45" s="5"/>
      <c r="AHJ45" s="5"/>
      <c r="AHK45" s="5"/>
      <c r="AHL45" s="5"/>
      <c r="AHM45" s="5"/>
      <c r="AHN45" s="5"/>
      <c r="AHO45" s="5"/>
      <c r="AHP45" s="5"/>
      <c r="AHQ45" s="5"/>
      <c r="AHR45" s="5"/>
      <c r="AHS45" s="5"/>
      <c r="AHT45" s="5"/>
      <c r="AHU45" s="5"/>
      <c r="AHV45" s="5"/>
      <c r="AHW45" s="5"/>
      <c r="AHX45" s="5"/>
      <c r="AHY45" s="5"/>
      <c r="AHZ45" s="5"/>
      <c r="AIA45" s="5"/>
      <c r="AIB45" s="5"/>
      <c r="AIC45" s="5"/>
      <c r="AID45" s="5"/>
      <c r="AIE45" s="5"/>
      <c r="AIF45" s="5"/>
      <c r="AIG45" s="5"/>
      <c r="AIH45" s="5"/>
      <c r="AII45" s="5"/>
      <c r="AIJ45" s="5"/>
      <c r="AIK45" s="5"/>
      <c r="AIL45" s="5"/>
      <c r="AIM45" s="5"/>
      <c r="AIN45" s="5"/>
      <c r="AIO45" s="5"/>
      <c r="AIP45" s="5"/>
      <c r="AIQ45" s="5"/>
      <c r="AIR45" s="5"/>
      <c r="AIS45" s="5"/>
      <c r="AIT45" s="5"/>
      <c r="AIU45" s="5"/>
      <c r="AIV45" s="5"/>
      <c r="AIW45" s="5"/>
      <c r="AIX45" s="5"/>
      <c r="AIY45" s="5"/>
      <c r="AIZ45" s="5"/>
      <c r="AJA45" s="5"/>
      <c r="AJB45" s="5"/>
      <c r="AJC45" s="5"/>
      <c r="AJD45" s="5"/>
      <c r="AJE45" s="5"/>
      <c r="AJF45" s="5"/>
      <c r="AJG45" s="5"/>
      <c r="AJH45" s="5"/>
      <c r="AJI45" s="5"/>
      <c r="AJJ45" s="5"/>
      <c r="AJK45" s="5"/>
      <c r="AJL45" s="5"/>
      <c r="AJM45" s="5"/>
      <c r="AJN45" s="5"/>
      <c r="AJO45" s="5"/>
      <c r="AJP45" s="5"/>
      <c r="AJQ45" s="5"/>
      <c r="AJR45" s="5"/>
      <c r="AJS45" s="5"/>
      <c r="AJT45" s="5"/>
      <c r="AJU45" s="5"/>
      <c r="AJV45" s="5"/>
      <c r="AJW45" s="5"/>
      <c r="AJX45" s="5"/>
      <c r="AJY45" s="5"/>
      <c r="AJZ45" s="5"/>
      <c r="AKA45" s="5"/>
      <c r="AKB45" s="5"/>
      <c r="AKC45" s="5"/>
      <c r="AKD45" s="5"/>
      <c r="AKE45" s="5"/>
      <c r="AKF45" s="5"/>
      <c r="AKG45" s="5"/>
      <c r="AKH45" s="5"/>
      <c r="AKI45" s="5"/>
      <c r="AKJ45" s="5"/>
      <c r="AKK45" s="5"/>
      <c r="AKL45" s="5"/>
      <c r="AKM45" s="5"/>
      <c r="AKN45" s="5"/>
      <c r="AKO45" s="5"/>
      <c r="AKP45" s="5"/>
      <c r="AKQ45" s="5"/>
      <c r="AKR45" s="5"/>
      <c r="AKS45" s="5"/>
      <c r="AKT45" s="5"/>
      <c r="AKU45" s="5"/>
      <c r="AKV45" s="5"/>
      <c r="AKW45" s="5"/>
      <c r="AKX45" s="5"/>
      <c r="AKY45" s="5"/>
      <c r="AKZ45" s="5"/>
      <c r="ALA45" s="5"/>
      <c r="ALB45" s="5"/>
      <c r="ALC45" s="5"/>
      <c r="ALD45" s="5"/>
      <c r="ALE45" s="5"/>
      <c r="ALF45" s="5"/>
      <c r="ALG45" s="5"/>
      <c r="ALH45" s="5"/>
      <c r="ALI45" s="5"/>
      <c r="ALJ45" s="5"/>
      <c r="ALK45" s="5"/>
      <c r="ALL45" s="5"/>
      <c r="ALM45" s="5"/>
      <c r="ALN45" s="5"/>
      <c r="ALO45" s="5"/>
      <c r="ALP45" s="5"/>
      <c r="ALQ45" s="5"/>
      <c r="ALR45" s="5"/>
      <c r="ALS45" s="5"/>
      <c r="ALT45" s="5"/>
      <c r="ALU45" s="5"/>
      <c r="ALV45" s="5"/>
      <c r="ALW45" s="5"/>
      <c r="ALX45" s="5"/>
      <c r="ALY45" s="5"/>
      <c r="ALZ45" s="5"/>
      <c r="AMA45" s="5"/>
      <c r="AMB45" s="5"/>
      <c r="AMC45" s="5"/>
      <c r="AMD45" s="5"/>
      <c r="AME45" s="5"/>
      <c r="AMF45" s="5"/>
      <c r="AMG45" s="5"/>
      <c r="AMH45" s="5"/>
      <c r="AMI45" s="5"/>
      <c r="AMJ45" s="5"/>
      <c r="AMK45" s="5"/>
      <c r="AML45" s="5"/>
      <c r="AMM45" s="5"/>
    </row>
    <row r="46" spans="1:1027" s="300" customFormat="1" ht="12.75" x14ac:dyDescent="0.2">
      <c r="A46" s="5"/>
      <c r="B46" s="5"/>
      <c r="C46" s="5"/>
      <c r="D46" s="5"/>
      <c r="E46" s="5"/>
      <c r="F46" s="5"/>
      <c r="G46" s="5"/>
      <c r="H46" s="5"/>
      <c r="I46" s="5"/>
      <c r="J46" s="5"/>
      <c r="K46" s="5"/>
      <c r="L46" s="5"/>
      <c r="M46" s="296"/>
      <c r="N46" s="296"/>
      <c r="O46" s="296"/>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5"/>
      <c r="NI46" s="5"/>
      <c r="NJ46" s="5"/>
      <c r="NK46" s="5"/>
      <c r="NL46" s="5"/>
      <c r="NM46" s="5"/>
      <c r="NN46" s="5"/>
      <c r="NO46" s="5"/>
      <c r="NP46" s="5"/>
      <c r="NQ46" s="5"/>
      <c r="NR46" s="5"/>
      <c r="NS46" s="5"/>
      <c r="NT46" s="5"/>
      <c r="NU46" s="5"/>
      <c r="NV46" s="5"/>
      <c r="NW46" s="5"/>
      <c r="NX46" s="5"/>
      <c r="NY46" s="5"/>
      <c r="NZ46" s="5"/>
      <c r="OA46" s="5"/>
      <c r="OB46" s="5"/>
      <c r="OC46" s="5"/>
      <c r="OD46" s="5"/>
      <c r="OE46" s="5"/>
      <c r="OF46" s="5"/>
      <c r="OG46" s="5"/>
      <c r="OH46" s="5"/>
      <c r="OI46" s="5"/>
      <c r="OJ46" s="5"/>
      <c r="OK46" s="5"/>
      <c r="OL46" s="5"/>
      <c r="OM46" s="5"/>
      <c r="ON46" s="5"/>
      <c r="OO46" s="5"/>
      <c r="OP46" s="5"/>
      <c r="OQ46" s="5"/>
      <c r="OR46" s="5"/>
      <c r="OS46" s="5"/>
      <c r="OT46" s="5"/>
      <c r="OU46" s="5"/>
      <c r="OV46" s="5"/>
      <c r="OW46" s="5"/>
      <c r="OX46" s="5"/>
      <c r="OY46" s="5"/>
      <c r="OZ46" s="5"/>
      <c r="PA46" s="5"/>
      <c r="PB46" s="5"/>
      <c r="PC46" s="5"/>
      <c r="PD46" s="5"/>
      <c r="PE46" s="5"/>
      <c r="PF46" s="5"/>
      <c r="PG46" s="5"/>
      <c r="PH46" s="5"/>
      <c r="PI46" s="5"/>
      <c r="PJ46" s="5"/>
      <c r="PK46" s="5"/>
      <c r="PL46" s="5"/>
      <c r="PM46" s="5"/>
      <c r="PN46" s="5"/>
      <c r="PO46" s="5"/>
      <c r="PP46" s="5"/>
      <c r="PQ46" s="5"/>
      <c r="PR46" s="5"/>
      <c r="PS46" s="5"/>
      <c r="PT46" s="5"/>
      <c r="PU46" s="5"/>
      <c r="PV46" s="5"/>
      <c r="PW46" s="5"/>
      <c r="PX46" s="5"/>
      <c r="PY46" s="5"/>
      <c r="PZ46" s="5"/>
      <c r="QA46" s="5"/>
      <c r="QB46" s="5"/>
      <c r="QC46" s="5"/>
      <c r="QD46" s="5"/>
      <c r="QE46" s="5"/>
      <c r="QF46" s="5"/>
      <c r="QG46" s="5"/>
      <c r="QH46" s="5"/>
      <c r="QI46" s="5"/>
      <c r="QJ46" s="5"/>
      <c r="QK46" s="5"/>
      <c r="QL46" s="5"/>
      <c r="QM46" s="5"/>
      <c r="QN46" s="5"/>
      <c r="QO46" s="5"/>
      <c r="QP46" s="5"/>
      <c r="QQ46" s="5"/>
      <c r="QR46" s="5"/>
      <c r="QS46" s="5"/>
      <c r="QT46" s="5"/>
      <c r="QU46" s="5"/>
      <c r="QV46" s="5"/>
      <c r="QW46" s="5"/>
      <c r="QX46" s="5"/>
      <c r="QY46" s="5"/>
      <c r="QZ46" s="5"/>
      <c r="RA46" s="5"/>
      <c r="RB46" s="5"/>
      <c r="RC46" s="5"/>
      <c r="RD46" s="5"/>
      <c r="RE46" s="5"/>
      <c r="RF46" s="5"/>
      <c r="RG46" s="5"/>
      <c r="RH46" s="5"/>
      <c r="RI46" s="5"/>
      <c r="RJ46" s="5"/>
      <c r="RK46" s="5"/>
      <c r="RL46" s="5"/>
      <c r="RM46" s="5"/>
      <c r="RN46" s="5"/>
      <c r="RO46" s="5"/>
      <c r="RP46" s="5"/>
      <c r="RQ46" s="5"/>
      <c r="RR46" s="5"/>
      <c r="RS46" s="5"/>
      <c r="RT46" s="5"/>
      <c r="RU46" s="5"/>
      <c r="RV46" s="5"/>
      <c r="RW46" s="5"/>
      <c r="RX46" s="5"/>
      <c r="RY46" s="5"/>
      <c r="RZ46" s="5"/>
      <c r="SA46" s="5"/>
      <c r="SB46" s="5"/>
      <c r="SC46" s="5"/>
      <c r="SD46" s="5"/>
      <c r="SE46" s="5"/>
      <c r="SF46" s="5"/>
      <c r="SG46" s="5"/>
      <c r="SH46" s="5"/>
      <c r="SI46" s="5"/>
      <c r="SJ46" s="5"/>
      <c r="SK46" s="5"/>
      <c r="SL46" s="5"/>
      <c r="SM46" s="5"/>
      <c r="SN46" s="5"/>
      <c r="SO46" s="5"/>
      <c r="SP46" s="5"/>
      <c r="SQ46" s="5"/>
      <c r="SR46" s="5"/>
      <c r="SS46" s="5"/>
      <c r="ST46" s="5"/>
      <c r="SU46" s="5"/>
      <c r="SV46" s="5"/>
      <c r="SW46" s="5"/>
      <c r="SX46" s="5"/>
      <c r="SY46" s="5"/>
      <c r="SZ46" s="5"/>
      <c r="TA46" s="5"/>
      <c r="TB46" s="5"/>
      <c r="TC46" s="5"/>
      <c r="TD46" s="5"/>
      <c r="TE46" s="5"/>
      <c r="TF46" s="5"/>
      <c r="TG46" s="5"/>
      <c r="TH46" s="5"/>
      <c r="TI46" s="5"/>
      <c r="TJ46" s="5"/>
      <c r="TK46" s="5"/>
      <c r="TL46" s="5"/>
      <c r="TM46" s="5"/>
      <c r="TN46" s="5"/>
      <c r="TO46" s="5"/>
      <c r="TP46" s="5"/>
      <c r="TQ46" s="5"/>
      <c r="TR46" s="5"/>
      <c r="TS46" s="5"/>
      <c r="TT46" s="5"/>
      <c r="TU46" s="5"/>
      <c r="TV46" s="5"/>
      <c r="TW46" s="5"/>
      <c r="TX46" s="5"/>
      <c r="TY46" s="5"/>
      <c r="TZ46" s="5"/>
      <c r="UA46" s="5"/>
      <c r="UB46" s="5"/>
      <c r="UC46" s="5"/>
      <c r="UD46" s="5"/>
      <c r="UE46" s="5"/>
      <c r="UF46" s="5"/>
      <c r="UG46" s="5"/>
      <c r="UH46" s="5"/>
      <c r="UI46" s="5"/>
      <c r="UJ46" s="5"/>
      <c r="UK46" s="5"/>
      <c r="UL46" s="5"/>
      <c r="UM46" s="5"/>
      <c r="UN46" s="5"/>
      <c r="UO46" s="5"/>
      <c r="UP46" s="5"/>
      <c r="UQ46" s="5"/>
      <c r="UR46" s="5"/>
      <c r="US46" s="5"/>
      <c r="UT46" s="5"/>
      <c r="UU46" s="5"/>
      <c r="UV46" s="5"/>
      <c r="UW46" s="5"/>
      <c r="UX46" s="5"/>
      <c r="UY46" s="5"/>
      <c r="UZ46" s="5"/>
      <c r="VA46" s="5"/>
      <c r="VB46" s="5"/>
      <c r="VC46" s="5"/>
      <c r="VD46" s="5"/>
      <c r="VE46" s="5"/>
      <c r="VF46" s="5"/>
      <c r="VG46" s="5"/>
      <c r="VH46" s="5"/>
      <c r="VI46" s="5"/>
      <c r="VJ46" s="5"/>
      <c r="VK46" s="5"/>
      <c r="VL46" s="5"/>
      <c r="VM46" s="5"/>
      <c r="VN46" s="5"/>
      <c r="VO46" s="5"/>
      <c r="VP46" s="5"/>
      <c r="VQ46" s="5"/>
      <c r="VR46" s="5"/>
      <c r="VS46" s="5"/>
      <c r="VT46" s="5"/>
      <c r="VU46" s="5"/>
      <c r="VV46" s="5"/>
      <c r="VW46" s="5"/>
      <c r="VX46" s="5"/>
      <c r="VY46" s="5"/>
      <c r="VZ46" s="5"/>
      <c r="WA46" s="5"/>
      <c r="WB46" s="5"/>
      <c r="WC46" s="5"/>
      <c r="WD46" s="5"/>
      <c r="WE46" s="5"/>
      <c r="WF46" s="5"/>
      <c r="WG46" s="5"/>
      <c r="WH46" s="5"/>
      <c r="WI46" s="5"/>
      <c r="WJ46" s="5"/>
      <c r="WK46" s="5"/>
      <c r="WL46" s="5"/>
      <c r="WM46" s="5"/>
      <c r="WN46" s="5"/>
      <c r="WO46" s="5"/>
      <c r="WP46" s="5"/>
      <c r="WQ46" s="5"/>
      <c r="WR46" s="5"/>
      <c r="WS46" s="5"/>
      <c r="WT46" s="5"/>
      <c r="WU46" s="5"/>
      <c r="WV46" s="5"/>
      <c r="WW46" s="5"/>
      <c r="WX46" s="5"/>
      <c r="WY46" s="5"/>
      <c r="WZ46" s="5"/>
      <c r="XA46" s="5"/>
      <c r="XB46" s="5"/>
      <c r="XC46" s="5"/>
      <c r="XD46" s="5"/>
      <c r="XE46" s="5"/>
      <c r="XF46" s="5"/>
      <c r="XG46" s="5"/>
      <c r="XH46" s="5"/>
      <c r="XI46" s="5"/>
      <c r="XJ46" s="5"/>
      <c r="XK46" s="5"/>
      <c r="XL46" s="5"/>
      <c r="XM46" s="5"/>
      <c r="XN46" s="5"/>
      <c r="XO46" s="5"/>
      <c r="XP46" s="5"/>
      <c r="XQ46" s="5"/>
      <c r="XR46" s="5"/>
      <c r="XS46" s="5"/>
      <c r="XT46" s="5"/>
      <c r="XU46" s="5"/>
      <c r="XV46" s="5"/>
      <c r="XW46" s="5"/>
      <c r="XX46" s="5"/>
      <c r="XY46" s="5"/>
      <c r="XZ46" s="5"/>
      <c r="YA46" s="5"/>
      <c r="YB46" s="5"/>
      <c r="YC46" s="5"/>
      <c r="YD46" s="5"/>
      <c r="YE46" s="5"/>
      <c r="YF46" s="5"/>
      <c r="YG46" s="5"/>
      <c r="YH46" s="5"/>
      <c r="YI46" s="5"/>
      <c r="YJ46" s="5"/>
      <c r="YK46" s="5"/>
      <c r="YL46" s="5"/>
      <c r="YM46" s="5"/>
      <c r="YN46" s="5"/>
      <c r="YO46" s="5"/>
      <c r="YP46" s="5"/>
      <c r="YQ46" s="5"/>
      <c r="YR46" s="5"/>
      <c r="YS46" s="5"/>
      <c r="YT46" s="5"/>
      <c r="YU46" s="5"/>
      <c r="YV46" s="5"/>
      <c r="YW46" s="5"/>
      <c r="YX46" s="5"/>
      <c r="YY46" s="5"/>
      <c r="YZ46" s="5"/>
      <c r="ZA46" s="5"/>
      <c r="ZB46" s="5"/>
      <c r="ZC46" s="5"/>
      <c r="ZD46" s="5"/>
      <c r="ZE46" s="5"/>
      <c r="ZF46" s="5"/>
      <c r="ZG46" s="5"/>
      <c r="ZH46" s="5"/>
      <c r="ZI46" s="5"/>
      <c r="ZJ46" s="5"/>
      <c r="ZK46" s="5"/>
      <c r="ZL46" s="5"/>
      <c r="ZM46" s="5"/>
      <c r="ZN46" s="5"/>
      <c r="ZO46" s="5"/>
      <c r="ZP46" s="5"/>
      <c r="ZQ46" s="5"/>
      <c r="ZR46" s="5"/>
      <c r="ZS46" s="5"/>
      <c r="ZT46" s="5"/>
      <c r="ZU46" s="5"/>
      <c r="ZV46" s="5"/>
      <c r="ZW46" s="5"/>
      <c r="ZX46" s="5"/>
      <c r="ZY46" s="5"/>
      <c r="ZZ46" s="5"/>
      <c r="AAA46" s="5"/>
      <c r="AAB46" s="5"/>
      <c r="AAC46" s="5"/>
      <c r="AAD46" s="5"/>
      <c r="AAE46" s="5"/>
      <c r="AAF46" s="5"/>
      <c r="AAG46" s="5"/>
      <c r="AAH46" s="5"/>
      <c r="AAI46" s="5"/>
      <c r="AAJ46" s="5"/>
      <c r="AAK46" s="5"/>
      <c r="AAL46" s="5"/>
      <c r="AAM46" s="5"/>
      <c r="AAN46" s="5"/>
      <c r="AAO46" s="5"/>
      <c r="AAP46" s="5"/>
      <c r="AAQ46" s="5"/>
      <c r="AAR46" s="5"/>
      <c r="AAS46" s="5"/>
      <c r="AAT46" s="5"/>
      <c r="AAU46" s="5"/>
      <c r="AAV46" s="5"/>
      <c r="AAW46" s="5"/>
      <c r="AAX46" s="5"/>
      <c r="AAY46" s="5"/>
      <c r="AAZ46" s="5"/>
      <c r="ABA46" s="5"/>
      <c r="ABB46" s="5"/>
      <c r="ABC46" s="5"/>
      <c r="ABD46" s="5"/>
      <c r="ABE46" s="5"/>
      <c r="ABF46" s="5"/>
      <c r="ABG46" s="5"/>
      <c r="ABH46" s="5"/>
      <c r="ABI46" s="5"/>
      <c r="ABJ46" s="5"/>
      <c r="ABK46" s="5"/>
      <c r="ABL46" s="5"/>
      <c r="ABM46" s="5"/>
      <c r="ABN46" s="5"/>
      <c r="ABO46" s="5"/>
      <c r="ABP46" s="5"/>
      <c r="ABQ46" s="5"/>
      <c r="ABR46" s="5"/>
      <c r="ABS46" s="5"/>
      <c r="ABT46" s="5"/>
      <c r="ABU46" s="5"/>
      <c r="ABV46" s="5"/>
      <c r="ABW46" s="5"/>
      <c r="ABX46" s="5"/>
      <c r="ABY46" s="5"/>
      <c r="ABZ46" s="5"/>
      <c r="ACA46" s="5"/>
      <c r="ACB46" s="5"/>
      <c r="ACC46" s="5"/>
      <c r="ACD46" s="5"/>
      <c r="ACE46" s="5"/>
      <c r="ACF46" s="5"/>
      <c r="ACG46" s="5"/>
      <c r="ACH46" s="5"/>
      <c r="ACI46" s="5"/>
      <c r="ACJ46" s="5"/>
      <c r="ACK46" s="5"/>
      <c r="ACL46" s="5"/>
      <c r="ACM46" s="5"/>
      <c r="ACN46" s="5"/>
      <c r="ACO46" s="5"/>
      <c r="ACP46" s="5"/>
      <c r="ACQ46" s="5"/>
      <c r="ACR46" s="5"/>
      <c r="ACS46" s="5"/>
      <c r="ACT46" s="5"/>
      <c r="ACU46" s="5"/>
      <c r="ACV46" s="5"/>
      <c r="ACW46" s="5"/>
      <c r="ACX46" s="5"/>
      <c r="ACY46" s="5"/>
      <c r="ACZ46" s="5"/>
      <c r="ADA46" s="5"/>
      <c r="ADB46" s="5"/>
      <c r="ADC46" s="5"/>
      <c r="ADD46" s="5"/>
      <c r="ADE46" s="5"/>
      <c r="ADF46" s="5"/>
      <c r="ADG46" s="5"/>
      <c r="ADH46" s="5"/>
      <c r="ADI46" s="5"/>
      <c r="ADJ46" s="5"/>
      <c r="ADK46" s="5"/>
      <c r="ADL46" s="5"/>
      <c r="ADM46" s="5"/>
      <c r="ADN46" s="5"/>
      <c r="ADO46" s="5"/>
      <c r="ADP46" s="5"/>
      <c r="ADQ46" s="5"/>
      <c r="ADR46" s="5"/>
      <c r="ADS46" s="5"/>
      <c r="ADT46" s="5"/>
      <c r="ADU46" s="5"/>
      <c r="ADV46" s="5"/>
      <c r="ADW46" s="5"/>
      <c r="ADX46" s="5"/>
      <c r="ADY46" s="5"/>
      <c r="ADZ46" s="5"/>
      <c r="AEA46" s="5"/>
      <c r="AEB46" s="5"/>
      <c r="AEC46" s="5"/>
      <c r="AED46" s="5"/>
      <c r="AEE46" s="5"/>
      <c r="AEF46" s="5"/>
      <c r="AEG46" s="5"/>
      <c r="AEH46" s="5"/>
      <c r="AEI46" s="5"/>
      <c r="AEJ46" s="5"/>
      <c r="AEK46" s="5"/>
      <c r="AEL46" s="5"/>
      <c r="AEM46" s="5"/>
      <c r="AEN46" s="5"/>
      <c r="AEO46" s="5"/>
      <c r="AEP46" s="5"/>
      <c r="AEQ46" s="5"/>
      <c r="AER46" s="5"/>
      <c r="AES46" s="5"/>
      <c r="AET46" s="5"/>
      <c r="AEU46" s="5"/>
      <c r="AEV46" s="5"/>
      <c r="AEW46" s="5"/>
      <c r="AEX46" s="5"/>
      <c r="AEY46" s="5"/>
      <c r="AEZ46" s="5"/>
      <c r="AFA46" s="5"/>
      <c r="AFB46" s="5"/>
      <c r="AFC46" s="5"/>
      <c r="AFD46" s="5"/>
      <c r="AFE46" s="5"/>
      <c r="AFF46" s="5"/>
      <c r="AFG46" s="5"/>
      <c r="AFH46" s="5"/>
      <c r="AFI46" s="5"/>
      <c r="AFJ46" s="5"/>
      <c r="AFK46" s="5"/>
      <c r="AFL46" s="5"/>
      <c r="AFM46" s="5"/>
      <c r="AFN46" s="5"/>
      <c r="AFO46" s="5"/>
      <c r="AFP46" s="5"/>
      <c r="AFQ46" s="5"/>
      <c r="AFR46" s="5"/>
      <c r="AFS46" s="5"/>
      <c r="AFT46" s="5"/>
      <c r="AFU46" s="5"/>
      <c r="AFV46" s="5"/>
      <c r="AFW46" s="5"/>
      <c r="AFX46" s="5"/>
      <c r="AFY46" s="5"/>
      <c r="AFZ46" s="5"/>
      <c r="AGA46" s="5"/>
      <c r="AGB46" s="5"/>
      <c r="AGC46" s="5"/>
      <c r="AGD46" s="5"/>
      <c r="AGE46" s="5"/>
      <c r="AGF46" s="5"/>
      <c r="AGG46" s="5"/>
      <c r="AGH46" s="5"/>
      <c r="AGI46" s="5"/>
      <c r="AGJ46" s="5"/>
      <c r="AGK46" s="5"/>
      <c r="AGL46" s="5"/>
      <c r="AGM46" s="5"/>
      <c r="AGN46" s="5"/>
      <c r="AGO46" s="5"/>
      <c r="AGP46" s="5"/>
      <c r="AGQ46" s="5"/>
      <c r="AGR46" s="5"/>
      <c r="AGS46" s="5"/>
      <c r="AGT46" s="5"/>
      <c r="AGU46" s="5"/>
      <c r="AGV46" s="5"/>
      <c r="AGW46" s="5"/>
      <c r="AGX46" s="5"/>
      <c r="AGY46" s="5"/>
      <c r="AGZ46" s="5"/>
      <c r="AHA46" s="5"/>
      <c r="AHB46" s="5"/>
      <c r="AHC46" s="5"/>
      <c r="AHD46" s="5"/>
      <c r="AHE46" s="5"/>
      <c r="AHF46" s="5"/>
      <c r="AHG46" s="5"/>
      <c r="AHH46" s="5"/>
      <c r="AHI46" s="5"/>
      <c r="AHJ46" s="5"/>
      <c r="AHK46" s="5"/>
      <c r="AHL46" s="5"/>
      <c r="AHM46" s="5"/>
      <c r="AHN46" s="5"/>
      <c r="AHO46" s="5"/>
      <c r="AHP46" s="5"/>
      <c r="AHQ46" s="5"/>
      <c r="AHR46" s="5"/>
      <c r="AHS46" s="5"/>
      <c r="AHT46" s="5"/>
      <c r="AHU46" s="5"/>
      <c r="AHV46" s="5"/>
      <c r="AHW46" s="5"/>
      <c r="AHX46" s="5"/>
      <c r="AHY46" s="5"/>
      <c r="AHZ46" s="5"/>
      <c r="AIA46" s="5"/>
      <c r="AIB46" s="5"/>
      <c r="AIC46" s="5"/>
      <c r="AID46" s="5"/>
      <c r="AIE46" s="5"/>
      <c r="AIF46" s="5"/>
      <c r="AIG46" s="5"/>
      <c r="AIH46" s="5"/>
      <c r="AII46" s="5"/>
      <c r="AIJ46" s="5"/>
      <c r="AIK46" s="5"/>
      <c r="AIL46" s="5"/>
      <c r="AIM46" s="5"/>
      <c r="AIN46" s="5"/>
      <c r="AIO46" s="5"/>
      <c r="AIP46" s="5"/>
      <c r="AIQ46" s="5"/>
      <c r="AIR46" s="5"/>
      <c r="AIS46" s="5"/>
      <c r="AIT46" s="5"/>
      <c r="AIU46" s="5"/>
      <c r="AIV46" s="5"/>
      <c r="AIW46" s="5"/>
      <c r="AIX46" s="5"/>
      <c r="AIY46" s="5"/>
      <c r="AIZ46" s="5"/>
      <c r="AJA46" s="5"/>
      <c r="AJB46" s="5"/>
      <c r="AJC46" s="5"/>
      <c r="AJD46" s="5"/>
      <c r="AJE46" s="5"/>
      <c r="AJF46" s="5"/>
      <c r="AJG46" s="5"/>
      <c r="AJH46" s="5"/>
      <c r="AJI46" s="5"/>
      <c r="AJJ46" s="5"/>
      <c r="AJK46" s="5"/>
      <c r="AJL46" s="5"/>
      <c r="AJM46" s="5"/>
      <c r="AJN46" s="5"/>
      <c r="AJO46" s="5"/>
      <c r="AJP46" s="5"/>
      <c r="AJQ46" s="5"/>
      <c r="AJR46" s="5"/>
      <c r="AJS46" s="5"/>
      <c r="AJT46" s="5"/>
      <c r="AJU46" s="5"/>
      <c r="AJV46" s="5"/>
      <c r="AJW46" s="5"/>
      <c r="AJX46" s="5"/>
      <c r="AJY46" s="5"/>
      <c r="AJZ46" s="5"/>
      <c r="AKA46" s="5"/>
      <c r="AKB46" s="5"/>
      <c r="AKC46" s="5"/>
      <c r="AKD46" s="5"/>
      <c r="AKE46" s="5"/>
      <c r="AKF46" s="5"/>
      <c r="AKG46" s="5"/>
      <c r="AKH46" s="5"/>
      <c r="AKI46" s="5"/>
      <c r="AKJ46" s="5"/>
      <c r="AKK46" s="5"/>
      <c r="AKL46" s="5"/>
      <c r="AKM46" s="5"/>
      <c r="AKN46" s="5"/>
      <c r="AKO46" s="5"/>
      <c r="AKP46" s="5"/>
      <c r="AKQ46" s="5"/>
      <c r="AKR46" s="5"/>
      <c r="AKS46" s="5"/>
      <c r="AKT46" s="5"/>
      <c r="AKU46" s="5"/>
      <c r="AKV46" s="5"/>
      <c r="AKW46" s="5"/>
      <c r="AKX46" s="5"/>
      <c r="AKY46" s="5"/>
      <c r="AKZ46" s="5"/>
      <c r="ALA46" s="5"/>
      <c r="ALB46" s="5"/>
      <c r="ALC46" s="5"/>
      <c r="ALD46" s="5"/>
      <c r="ALE46" s="5"/>
      <c r="ALF46" s="5"/>
      <c r="ALG46" s="5"/>
      <c r="ALH46" s="5"/>
      <c r="ALI46" s="5"/>
      <c r="ALJ46" s="5"/>
      <c r="ALK46" s="5"/>
      <c r="ALL46" s="5"/>
      <c r="ALM46" s="5"/>
      <c r="ALN46" s="5"/>
      <c r="ALO46" s="5"/>
      <c r="ALP46" s="5"/>
      <c r="ALQ46" s="5"/>
      <c r="ALR46" s="5"/>
      <c r="ALS46" s="5"/>
      <c r="ALT46" s="5"/>
      <c r="ALU46" s="5"/>
      <c r="ALV46" s="5"/>
      <c r="ALW46" s="5"/>
      <c r="ALX46" s="5"/>
      <c r="ALY46" s="5"/>
      <c r="ALZ46" s="5"/>
      <c r="AMA46" s="5"/>
      <c r="AMB46" s="5"/>
      <c r="AMC46" s="5"/>
      <c r="AMD46" s="5"/>
      <c r="AME46" s="5"/>
      <c r="AMF46" s="5"/>
      <c r="AMG46" s="5"/>
      <c r="AMH46" s="5"/>
      <c r="AMI46" s="5"/>
      <c r="AMJ46" s="5"/>
      <c r="AMK46" s="5"/>
      <c r="AML46" s="5"/>
      <c r="AMM46" s="5"/>
    </row>
    <row r="47" spans="1:1027" s="300" customFormat="1" ht="12.75" x14ac:dyDescent="0.2">
      <c r="A47" s="5"/>
      <c r="B47" s="5"/>
      <c r="C47" s="5"/>
      <c r="D47" s="5"/>
      <c r="E47" s="5"/>
      <c r="F47" s="5"/>
      <c r="G47" s="5"/>
      <c r="H47" s="5"/>
      <c r="I47" s="5"/>
      <c r="J47" s="5"/>
      <c r="K47" s="5"/>
      <c r="L47" s="5"/>
      <c r="M47" s="304"/>
      <c r="N47" s="296"/>
      <c r="O47" s="296"/>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5"/>
      <c r="NI47" s="5"/>
      <c r="NJ47" s="5"/>
      <c r="NK47" s="5"/>
      <c r="NL47" s="5"/>
      <c r="NM47" s="5"/>
      <c r="NN47" s="5"/>
      <c r="NO47" s="5"/>
      <c r="NP47" s="5"/>
      <c r="NQ47" s="5"/>
      <c r="NR47" s="5"/>
      <c r="NS47" s="5"/>
      <c r="NT47" s="5"/>
      <c r="NU47" s="5"/>
      <c r="NV47" s="5"/>
      <c r="NW47" s="5"/>
      <c r="NX47" s="5"/>
      <c r="NY47" s="5"/>
      <c r="NZ47" s="5"/>
      <c r="OA47" s="5"/>
      <c r="OB47" s="5"/>
      <c r="OC47" s="5"/>
      <c r="OD47" s="5"/>
      <c r="OE47" s="5"/>
      <c r="OF47" s="5"/>
      <c r="OG47" s="5"/>
      <c r="OH47" s="5"/>
      <c r="OI47" s="5"/>
      <c r="OJ47" s="5"/>
      <c r="OK47" s="5"/>
      <c r="OL47" s="5"/>
      <c r="OM47" s="5"/>
      <c r="ON47" s="5"/>
      <c r="OO47" s="5"/>
      <c r="OP47" s="5"/>
      <c r="OQ47" s="5"/>
      <c r="OR47" s="5"/>
      <c r="OS47" s="5"/>
      <c r="OT47" s="5"/>
      <c r="OU47" s="5"/>
      <c r="OV47" s="5"/>
      <c r="OW47" s="5"/>
      <c r="OX47" s="5"/>
      <c r="OY47" s="5"/>
      <c r="OZ47" s="5"/>
      <c r="PA47" s="5"/>
      <c r="PB47" s="5"/>
      <c r="PC47" s="5"/>
      <c r="PD47" s="5"/>
      <c r="PE47" s="5"/>
      <c r="PF47" s="5"/>
      <c r="PG47" s="5"/>
      <c r="PH47" s="5"/>
      <c r="PI47" s="5"/>
      <c r="PJ47" s="5"/>
      <c r="PK47" s="5"/>
      <c r="PL47" s="5"/>
      <c r="PM47" s="5"/>
      <c r="PN47" s="5"/>
      <c r="PO47" s="5"/>
      <c r="PP47" s="5"/>
      <c r="PQ47" s="5"/>
      <c r="PR47" s="5"/>
      <c r="PS47" s="5"/>
      <c r="PT47" s="5"/>
      <c r="PU47" s="5"/>
      <c r="PV47" s="5"/>
      <c r="PW47" s="5"/>
      <c r="PX47" s="5"/>
      <c r="PY47" s="5"/>
      <c r="PZ47" s="5"/>
      <c r="QA47" s="5"/>
      <c r="QB47" s="5"/>
      <c r="QC47" s="5"/>
      <c r="QD47" s="5"/>
      <c r="QE47" s="5"/>
      <c r="QF47" s="5"/>
      <c r="QG47" s="5"/>
      <c r="QH47" s="5"/>
      <c r="QI47" s="5"/>
      <c r="QJ47" s="5"/>
      <c r="QK47" s="5"/>
      <c r="QL47" s="5"/>
      <c r="QM47" s="5"/>
      <c r="QN47" s="5"/>
      <c r="QO47" s="5"/>
      <c r="QP47" s="5"/>
      <c r="QQ47" s="5"/>
      <c r="QR47" s="5"/>
      <c r="QS47" s="5"/>
      <c r="QT47" s="5"/>
      <c r="QU47" s="5"/>
      <c r="QV47" s="5"/>
      <c r="QW47" s="5"/>
      <c r="QX47" s="5"/>
      <c r="QY47" s="5"/>
      <c r="QZ47" s="5"/>
      <c r="RA47" s="5"/>
      <c r="RB47" s="5"/>
      <c r="RC47" s="5"/>
      <c r="RD47" s="5"/>
      <c r="RE47" s="5"/>
      <c r="RF47" s="5"/>
      <c r="RG47" s="5"/>
      <c r="RH47" s="5"/>
      <c r="RI47" s="5"/>
      <c r="RJ47" s="5"/>
      <c r="RK47" s="5"/>
      <c r="RL47" s="5"/>
      <c r="RM47" s="5"/>
      <c r="RN47" s="5"/>
      <c r="RO47" s="5"/>
      <c r="RP47" s="5"/>
      <c r="RQ47" s="5"/>
      <c r="RR47" s="5"/>
      <c r="RS47" s="5"/>
      <c r="RT47" s="5"/>
      <c r="RU47" s="5"/>
      <c r="RV47" s="5"/>
      <c r="RW47" s="5"/>
      <c r="RX47" s="5"/>
      <c r="RY47" s="5"/>
      <c r="RZ47" s="5"/>
      <c r="SA47" s="5"/>
      <c r="SB47" s="5"/>
      <c r="SC47" s="5"/>
      <c r="SD47" s="5"/>
      <c r="SE47" s="5"/>
      <c r="SF47" s="5"/>
      <c r="SG47" s="5"/>
      <c r="SH47" s="5"/>
      <c r="SI47" s="5"/>
      <c r="SJ47" s="5"/>
      <c r="SK47" s="5"/>
      <c r="SL47" s="5"/>
      <c r="SM47" s="5"/>
      <c r="SN47" s="5"/>
      <c r="SO47" s="5"/>
      <c r="SP47" s="5"/>
      <c r="SQ47" s="5"/>
      <c r="SR47" s="5"/>
      <c r="SS47" s="5"/>
      <c r="ST47" s="5"/>
      <c r="SU47" s="5"/>
      <c r="SV47" s="5"/>
      <c r="SW47" s="5"/>
      <c r="SX47" s="5"/>
      <c r="SY47" s="5"/>
      <c r="SZ47" s="5"/>
      <c r="TA47" s="5"/>
      <c r="TB47" s="5"/>
      <c r="TC47" s="5"/>
      <c r="TD47" s="5"/>
      <c r="TE47" s="5"/>
      <c r="TF47" s="5"/>
      <c r="TG47" s="5"/>
      <c r="TH47" s="5"/>
      <c r="TI47" s="5"/>
      <c r="TJ47" s="5"/>
      <c r="TK47" s="5"/>
      <c r="TL47" s="5"/>
      <c r="TM47" s="5"/>
      <c r="TN47" s="5"/>
      <c r="TO47" s="5"/>
      <c r="TP47" s="5"/>
      <c r="TQ47" s="5"/>
      <c r="TR47" s="5"/>
      <c r="TS47" s="5"/>
      <c r="TT47" s="5"/>
      <c r="TU47" s="5"/>
      <c r="TV47" s="5"/>
      <c r="TW47" s="5"/>
      <c r="TX47" s="5"/>
      <c r="TY47" s="5"/>
      <c r="TZ47" s="5"/>
      <c r="UA47" s="5"/>
      <c r="UB47" s="5"/>
      <c r="UC47" s="5"/>
      <c r="UD47" s="5"/>
      <c r="UE47" s="5"/>
      <c r="UF47" s="5"/>
      <c r="UG47" s="5"/>
      <c r="UH47" s="5"/>
      <c r="UI47" s="5"/>
      <c r="UJ47" s="5"/>
      <c r="UK47" s="5"/>
      <c r="UL47" s="5"/>
      <c r="UM47" s="5"/>
      <c r="UN47" s="5"/>
      <c r="UO47" s="5"/>
      <c r="UP47" s="5"/>
      <c r="UQ47" s="5"/>
      <c r="UR47" s="5"/>
      <c r="US47" s="5"/>
      <c r="UT47" s="5"/>
      <c r="UU47" s="5"/>
      <c r="UV47" s="5"/>
      <c r="UW47" s="5"/>
      <c r="UX47" s="5"/>
      <c r="UY47" s="5"/>
      <c r="UZ47" s="5"/>
      <c r="VA47" s="5"/>
      <c r="VB47" s="5"/>
      <c r="VC47" s="5"/>
      <c r="VD47" s="5"/>
      <c r="VE47" s="5"/>
      <c r="VF47" s="5"/>
      <c r="VG47" s="5"/>
      <c r="VH47" s="5"/>
      <c r="VI47" s="5"/>
      <c r="VJ47" s="5"/>
      <c r="VK47" s="5"/>
      <c r="VL47" s="5"/>
      <c r="VM47" s="5"/>
      <c r="VN47" s="5"/>
      <c r="VO47" s="5"/>
      <c r="VP47" s="5"/>
      <c r="VQ47" s="5"/>
      <c r="VR47" s="5"/>
      <c r="VS47" s="5"/>
      <c r="VT47" s="5"/>
      <c r="VU47" s="5"/>
      <c r="VV47" s="5"/>
      <c r="VW47" s="5"/>
      <c r="VX47" s="5"/>
      <c r="VY47" s="5"/>
      <c r="VZ47" s="5"/>
      <c r="WA47" s="5"/>
      <c r="WB47" s="5"/>
      <c r="WC47" s="5"/>
      <c r="WD47" s="5"/>
      <c r="WE47" s="5"/>
      <c r="WF47" s="5"/>
      <c r="WG47" s="5"/>
      <c r="WH47" s="5"/>
      <c r="WI47" s="5"/>
      <c r="WJ47" s="5"/>
      <c r="WK47" s="5"/>
      <c r="WL47" s="5"/>
      <c r="WM47" s="5"/>
      <c r="WN47" s="5"/>
      <c r="WO47" s="5"/>
      <c r="WP47" s="5"/>
      <c r="WQ47" s="5"/>
      <c r="WR47" s="5"/>
      <c r="WS47" s="5"/>
      <c r="WT47" s="5"/>
      <c r="WU47" s="5"/>
      <c r="WV47" s="5"/>
      <c r="WW47" s="5"/>
      <c r="WX47" s="5"/>
      <c r="WY47" s="5"/>
      <c r="WZ47" s="5"/>
      <c r="XA47" s="5"/>
      <c r="XB47" s="5"/>
      <c r="XC47" s="5"/>
      <c r="XD47" s="5"/>
      <c r="XE47" s="5"/>
      <c r="XF47" s="5"/>
      <c r="XG47" s="5"/>
      <c r="XH47" s="5"/>
      <c r="XI47" s="5"/>
      <c r="XJ47" s="5"/>
      <c r="XK47" s="5"/>
      <c r="XL47" s="5"/>
      <c r="XM47" s="5"/>
      <c r="XN47" s="5"/>
      <c r="XO47" s="5"/>
      <c r="XP47" s="5"/>
      <c r="XQ47" s="5"/>
      <c r="XR47" s="5"/>
      <c r="XS47" s="5"/>
      <c r="XT47" s="5"/>
      <c r="XU47" s="5"/>
      <c r="XV47" s="5"/>
      <c r="XW47" s="5"/>
      <c r="XX47" s="5"/>
      <c r="XY47" s="5"/>
      <c r="XZ47" s="5"/>
      <c r="YA47" s="5"/>
      <c r="YB47" s="5"/>
      <c r="YC47" s="5"/>
      <c r="YD47" s="5"/>
      <c r="YE47" s="5"/>
      <c r="YF47" s="5"/>
      <c r="YG47" s="5"/>
      <c r="YH47" s="5"/>
      <c r="YI47" s="5"/>
      <c r="YJ47" s="5"/>
      <c r="YK47" s="5"/>
      <c r="YL47" s="5"/>
      <c r="YM47" s="5"/>
      <c r="YN47" s="5"/>
      <c r="YO47" s="5"/>
      <c r="YP47" s="5"/>
      <c r="YQ47" s="5"/>
      <c r="YR47" s="5"/>
      <c r="YS47" s="5"/>
      <c r="YT47" s="5"/>
      <c r="YU47" s="5"/>
      <c r="YV47" s="5"/>
      <c r="YW47" s="5"/>
      <c r="YX47" s="5"/>
      <c r="YY47" s="5"/>
      <c r="YZ47" s="5"/>
      <c r="ZA47" s="5"/>
      <c r="ZB47" s="5"/>
      <c r="ZC47" s="5"/>
      <c r="ZD47" s="5"/>
      <c r="ZE47" s="5"/>
      <c r="ZF47" s="5"/>
      <c r="ZG47" s="5"/>
      <c r="ZH47" s="5"/>
      <c r="ZI47" s="5"/>
      <c r="ZJ47" s="5"/>
      <c r="ZK47" s="5"/>
      <c r="ZL47" s="5"/>
      <c r="ZM47" s="5"/>
      <c r="ZN47" s="5"/>
      <c r="ZO47" s="5"/>
      <c r="ZP47" s="5"/>
      <c r="ZQ47" s="5"/>
      <c r="ZR47" s="5"/>
      <c r="ZS47" s="5"/>
      <c r="ZT47" s="5"/>
      <c r="ZU47" s="5"/>
      <c r="ZV47" s="5"/>
      <c r="ZW47" s="5"/>
      <c r="ZX47" s="5"/>
      <c r="ZY47" s="5"/>
      <c r="ZZ47" s="5"/>
      <c r="AAA47" s="5"/>
      <c r="AAB47" s="5"/>
      <c r="AAC47" s="5"/>
      <c r="AAD47" s="5"/>
      <c r="AAE47" s="5"/>
      <c r="AAF47" s="5"/>
      <c r="AAG47" s="5"/>
      <c r="AAH47" s="5"/>
      <c r="AAI47" s="5"/>
      <c r="AAJ47" s="5"/>
      <c r="AAK47" s="5"/>
      <c r="AAL47" s="5"/>
      <c r="AAM47" s="5"/>
      <c r="AAN47" s="5"/>
      <c r="AAO47" s="5"/>
      <c r="AAP47" s="5"/>
      <c r="AAQ47" s="5"/>
      <c r="AAR47" s="5"/>
      <c r="AAS47" s="5"/>
      <c r="AAT47" s="5"/>
      <c r="AAU47" s="5"/>
      <c r="AAV47" s="5"/>
      <c r="AAW47" s="5"/>
      <c r="AAX47" s="5"/>
      <c r="AAY47" s="5"/>
      <c r="AAZ47" s="5"/>
      <c r="ABA47" s="5"/>
      <c r="ABB47" s="5"/>
      <c r="ABC47" s="5"/>
      <c r="ABD47" s="5"/>
      <c r="ABE47" s="5"/>
      <c r="ABF47" s="5"/>
      <c r="ABG47" s="5"/>
      <c r="ABH47" s="5"/>
      <c r="ABI47" s="5"/>
      <c r="ABJ47" s="5"/>
      <c r="ABK47" s="5"/>
      <c r="ABL47" s="5"/>
      <c r="ABM47" s="5"/>
      <c r="ABN47" s="5"/>
      <c r="ABO47" s="5"/>
      <c r="ABP47" s="5"/>
      <c r="ABQ47" s="5"/>
      <c r="ABR47" s="5"/>
      <c r="ABS47" s="5"/>
      <c r="ABT47" s="5"/>
      <c r="ABU47" s="5"/>
      <c r="ABV47" s="5"/>
      <c r="ABW47" s="5"/>
      <c r="ABX47" s="5"/>
      <c r="ABY47" s="5"/>
      <c r="ABZ47" s="5"/>
      <c r="ACA47" s="5"/>
      <c r="ACB47" s="5"/>
      <c r="ACC47" s="5"/>
      <c r="ACD47" s="5"/>
      <c r="ACE47" s="5"/>
      <c r="ACF47" s="5"/>
      <c r="ACG47" s="5"/>
      <c r="ACH47" s="5"/>
      <c r="ACI47" s="5"/>
      <c r="ACJ47" s="5"/>
      <c r="ACK47" s="5"/>
      <c r="ACL47" s="5"/>
      <c r="ACM47" s="5"/>
      <c r="ACN47" s="5"/>
      <c r="ACO47" s="5"/>
      <c r="ACP47" s="5"/>
      <c r="ACQ47" s="5"/>
      <c r="ACR47" s="5"/>
      <c r="ACS47" s="5"/>
      <c r="ACT47" s="5"/>
      <c r="ACU47" s="5"/>
      <c r="ACV47" s="5"/>
      <c r="ACW47" s="5"/>
      <c r="ACX47" s="5"/>
      <c r="ACY47" s="5"/>
      <c r="ACZ47" s="5"/>
      <c r="ADA47" s="5"/>
      <c r="ADB47" s="5"/>
      <c r="ADC47" s="5"/>
      <c r="ADD47" s="5"/>
      <c r="ADE47" s="5"/>
      <c r="ADF47" s="5"/>
      <c r="ADG47" s="5"/>
      <c r="ADH47" s="5"/>
      <c r="ADI47" s="5"/>
      <c r="ADJ47" s="5"/>
      <c r="ADK47" s="5"/>
      <c r="ADL47" s="5"/>
      <c r="ADM47" s="5"/>
      <c r="ADN47" s="5"/>
      <c r="ADO47" s="5"/>
      <c r="ADP47" s="5"/>
      <c r="ADQ47" s="5"/>
      <c r="ADR47" s="5"/>
      <c r="ADS47" s="5"/>
      <c r="ADT47" s="5"/>
      <c r="ADU47" s="5"/>
      <c r="ADV47" s="5"/>
      <c r="ADW47" s="5"/>
      <c r="ADX47" s="5"/>
      <c r="ADY47" s="5"/>
      <c r="ADZ47" s="5"/>
      <c r="AEA47" s="5"/>
      <c r="AEB47" s="5"/>
      <c r="AEC47" s="5"/>
      <c r="AED47" s="5"/>
      <c r="AEE47" s="5"/>
      <c r="AEF47" s="5"/>
      <c r="AEG47" s="5"/>
      <c r="AEH47" s="5"/>
      <c r="AEI47" s="5"/>
      <c r="AEJ47" s="5"/>
      <c r="AEK47" s="5"/>
      <c r="AEL47" s="5"/>
      <c r="AEM47" s="5"/>
      <c r="AEN47" s="5"/>
      <c r="AEO47" s="5"/>
      <c r="AEP47" s="5"/>
      <c r="AEQ47" s="5"/>
      <c r="AER47" s="5"/>
      <c r="AES47" s="5"/>
      <c r="AET47" s="5"/>
      <c r="AEU47" s="5"/>
      <c r="AEV47" s="5"/>
      <c r="AEW47" s="5"/>
      <c r="AEX47" s="5"/>
      <c r="AEY47" s="5"/>
      <c r="AEZ47" s="5"/>
      <c r="AFA47" s="5"/>
      <c r="AFB47" s="5"/>
      <c r="AFC47" s="5"/>
      <c r="AFD47" s="5"/>
      <c r="AFE47" s="5"/>
      <c r="AFF47" s="5"/>
      <c r="AFG47" s="5"/>
      <c r="AFH47" s="5"/>
      <c r="AFI47" s="5"/>
      <c r="AFJ47" s="5"/>
      <c r="AFK47" s="5"/>
      <c r="AFL47" s="5"/>
      <c r="AFM47" s="5"/>
      <c r="AFN47" s="5"/>
      <c r="AFO47" s="5"/>
      <c r="AFP47" s="5"/>
      <c r="AFQ47" s="5"/>
      <c r="AFR47" s="5"/>
      <c r="AFS47" s="5"/>
      <c r="AFT47" s="5"/>
      <c r="AFU47" s="5"/>
      <c r="AFV47" s="5"/>
      <c r="AFW47" s="5"/>
      <c r="AFX47" s="5"/>
      <c r="AFY47" s="5"/>
      <c r="AFZ47" s="5"/>
      <c r="AGA47" s="5"/>
      <c r="AGB47" s="5"/>
      <c r="AGC47" s="5"/>
      <c r="AGD47" s="5"/>
      <c r="AGE47" s="5"/>
      <c r="AGF47" s="5"/>
      <c r="AGG47" s="5"/>
      <c r="AGH47" s="5"/>
      <c r="AGI47" s="5"/>
      <c r="AGJ47" s="5"/>
      <c r="AGK47" s="5"/>
      <c r="AGL47" s="5"/>
      <c r="AGM47" s="5"/>
      <c r="AGN47" s="5"/>
      <c r="AGO47" s="5"/>
      <c r="AGP47" s="5"/>
      <c r="AGQ47" s="5"/>
      <c r="AGR47" s="5"/>
      <c r="AGS47" s="5"/>
      <c r="AGT47" s="5"/>
      <c r="AGU47" s="5"/>
      <c r="AGV47" s="5"/>
      <c r="AGW47" s="5"/>
      <c r="AGX47" s="5"/>
      <c r="AGY47" s="5"/>
      <c r="AGZ47" s="5"/>
      <c r="AHA47" s="5"/>
      <c r="AHB47" s="5"/>
      <c r="AHC47" s="5"/>
      <c r="AHD47" s="5"/>
      <c r="AHE47" s="5"/>
      <c r="AHF47" s="5"/>
      <c r="AHG47" s="5"/>
      <c r="AHH47" s="5"/>
      <c r="AHI47" s="5"/>
      <c r="AHJ47" s="5"/>
      <c r="AHK47" s="5"/>
      <c r="AHL47" s="5"/>
      <c r="AHM47" s="5"/>
      <c r="AHN47" s="5"/>
      <c r="AHO47" s="5"/>
      <c r="AHP47" s="5"/>
      <c r="AHQ47" s="5"/>
      <c r="AHR47" s="5"/>
      <c r="AHS47" s="5"/>
      <c r="AHT47" s="5"/>
      <c r="AHU47" s="5"/>
      <c r="AHV47" s="5"/>
      <c r="AHW47" s="5"/>
      <c r="AHX47" s="5"/>
      <c r="AHY47" s="5"/>
      <c r="AHZ47" s="5"/>
      <c r="AIA47" s="5"/>
      <c r="AIB47" s="5"/>
      <c r="AIC47" s="5"/>
      <c r="AID47" s="5"/>
      <c r="AIE47" s="5"/>
      <c r="AIF47" s="5"/>
      <c r="AIG47" s="5"/>
      <c r="AIH47" s="5"/>
      <c r="AII47" s="5"/>
      <c r="AIJ47" s="5"/>
      <c r="AIK47" s="5"/>
      <c r="AIL47" s="5"/>
      <c r="AIM47" s="5"/>
      <c r="AIN47" s="5"/>
      <c r="AIO47" s="5"/>
      <c r="AIP47" s="5"/>
      <c r="AIQ47" s="5"/>
      <c r="AIR47" s="5"/>
      <c r="AIS47" s="5"/>
      <c r="AIT47" s="5"/>
      <c r="AIU47" s="5"/>
      <c r="AIV47" s="5"/>
      <c r="AIW47" s="5"/>
      <c r="AIX47" s="5"/>
      <c r="AIY47" s="5"/>
      <c r="AIZ47" s="5"/>
      <c r="AJA47" s="5"/>
      <c r="AJB47" s="5"/>
      <c r="AJC47" s="5"/>
      <c r="AJD47" s="5"/>
      <c r="AJE47" s="5"/>
      <c r="AJF47" s="5"/>
      <c r="AJG47" s="5"/>
      <c r="AJH47" s="5"/>
      <c r="AJI47" s="5"/>
      <c r="AJJ47" s="5"/>
      <c r="AJK47" s="5"/>
      <c r="AJL47" s="5"/>
      <c r="AJM47" s="5"/>
      <c r="AJN47" s="5"/>
      <c r="AJO47" s="5"/>
      <c r="AJP47" s="5"/>
      <c r="AJQ47" s="5"/>
      <c r="AJR47" s="5"/>
      <c r="AJS47" s="5"/>
      <c r="AJT47" s="5"/>
      <c r="AJU47" s="5"/>
      <c r="AJV47" s="5"/>
      <c r="AJW47" s="5"/>
      <c r="AJX47" s="5"/>
      <c r="AJY47" s="5"/>
      <c r="AJZ47" s="5"/>
      <c r="AKA47" s="5"/>
      <c r="AKB47" s="5"/>
      <c r="AKC47" s="5"/>
      <c r="AKD47" s="5"/>
      <c r="AKE47" s="5"/>
      <c r="AKF47" s="5"/>
      <c r="AKG47" s="5"/>
      <c r="AKH47" s="5"/>
      <c r="AKI47" s="5"/>
      <c r="AKJ47" s="5"/>
      <c r="AKK47" s="5"/>
      <c r="AKL47" s="5"/>
      <c r="AKM47" s="5"/>
      <c r="AKN47" s="5"/>
      <c r="AKO47" s="5"/>
      <c r="AKP47" s="5"/>
      <c r="AKQ47" s="5"/>
      <c r="AKR47" s="5"/>
      <c r="AKS47" s="5"/>
      <c r="AKT47" s="5"/>
      <c r="AKU47" s="5"/>
      <c r="AKV47" s="5"/>
      <c r="AKW47" s="5"/>
      <c r="AKX47" s="5"/>
      <c r="AKY47" s="5"/>
      <c r="AKZ47" s="5"/>
      <c r="ALA47" s="5"/>
      <c r="ALB47" s="5"/>
      <c r="ALC47" s="5"/>
      <c r="ALD47" s="5"/>
      <c r="ALE47" s="5"/>
      <c r="ALF47" s="5"/>
      <c r="ALG47" s="5"/>
      <c r="ALH47" s="5"/>
      <c r="ALI47" s="5"/>
      <c r="ALJ47" s="5"/>
      <c r="ALK47" s="5"/>
      <c r="ALL47" s="5"/>
      <c r="ALM47" s="5"/>
      <c r="ALN47" s="5"/>
      <c r="ALO47" s="5"/>
      <c r="ALP47" s="5"/>
      <c r="ALQ47" s="5"/>
      <c r="ALR47" s="5"/>
      <c r="ALS47" s="5"/>
      <c r="ALT47" s="5"/>
      <c r="ALU47" s="5"/>
      <c r="ALV47" s="5"/>
      <c r="ALW47" s="5"/>
      <c r="ALX47" s="5"/>
      <c r="ALY47" s="5"/>
      <c r="ALZ47" s="5"/>
      <c r="AMA47" s="5"/>
      <c r="AMB47" s="5"/>
      <c r="AMC47" s="5"/>
      <c r="AMD47" s="5"/>
      <c r="AME47" s="5"/>
      <c r="AMF47" s="5"/>
      <c r="AMG47" s="5"/>
      <c r="AMH47" s="5"/>
      <c r="AMI47" s="5"/>
      <c r="AMJ47" s="5"/>
      <c r="AMK47" s="5"/>
      <c r="AML47" s="5"/>
      <c r="AMM47" s="5"/>
    </row>
    <row r="48" spans="1:1027" ht="26.25" customHeight="1" x14ac:dyDescent="0.25">
      <c r="B48" s="5"/>
      <c r="C48" s="5"/>
      <c r="N48" s="722"/>
      <c r="O48" s="722"/>
    </row>
    <row r="49" spans="2:15" x14ac:dyDescent="0.25">
      <c r="B49" s="5"/>
      <c r="C49" s="5"/>
      <c r="N49" s="303"/>
      <c r="O49" s="303"/>
    </row>
    <row r="50" spans="2:15" x14ac:dyDescent="0.25">
      <c r="B50" s="5"/>
      <c r="C50" s="5"/>
      <c r="D50" s="4"/>
      <c r="M50" s="5"/>
      <c r="N50" s="5"/>
    </row>
    <row r="51" spans="2:15" x14ac:dyDescent="0.25">
      <c r="B51" s="5"/>
      <c r="C51" s="5"/>
      <c r="D51" s="4"/>
      <c r="M51" s="5"/>
      <c r="N51" s="5"/>
    </row>
  </sheetData>
  <sheetProtection algorithmName="SHA-512" hashValue="8nypjiSqYjiCgfI6/jb5wD+AKVf7+w9zQsw+wRZnHKGFwRQIDRQS1A7t3tGi5/CBKxwse1dZ1PAOnZrEc8iZUw==" saltValue="AGgqjpTal5VdZbc39bKWJA==" spinCount="100000" sheet="1" objects="1" scenarios="1"/>
  <mergeCells count="4">
    <mergeCell ref="D2:I2"/>
    <mergeCell ref="J2:K2"/>
    <mergeCell ref="N24:O24"/>
    <mergeCell ref="N48:O48"/>
  </mergeCells>
  <conditionalFormatting sqref="A1:I1">
    <cfRule type="containsText" dxfId="23" priority="2" operator="containsText" text="Ne pas">
      <formula>NOT(ISERROR(SEARCH("Ne pas",A1)))</formula>
    </cfRule>
  </conditionalFormatting>
  <conditionalFormatting sqref="O1">
    <cfRule type="cellIs" dxfId="22" priority="1" operator="equal">
      <formula>"erreur"</formula>
    </cfRule>
  </conditionalFormatting>
  <printOptions horizontalCentered="1" headings="1"/>
  <pageMargins left="0.3543307086614173" right="0.3543307086614173" top="0.86574803149606305" bottom="0.6393700787401575" header="0.47204724409448823" footer="0.15748031496062992"/>
  <pageSetup paperSize="9" fitToWidth="0" fitToHeight="0" orientation="landscape" r:id="rId1"/>
  <headerFooter alignWithMargins="0">
    <oddFooter>&amp;L&amp;"Calibri,Regular"&amp;K000000&amp;F/&amp;A&amp;R&amp;"Calibri,Regular"&amp;K000000Date d'impression : &amp;D
Page &amp;P sur &amp;N</oddFooter>
  </headerFooter>
  <extLst>
    <ext xmlns:x14="http://schemas.microsoft.com/office/spreadsheetml/2009/9/main" uri="{CCE6A557-97BC-4b89-ADB6-D9C93CAAB3DF}">
      <x14:dataValidations xmlns:xm="http://schemas.microsoft.com/office/excel/2006/main" count="1">
        <x14:dataValidation type="custom" operator="notEqual" allowBlank="1" showInputMessage="1" showErrorMessage="1" errorTitle="Error" error="Vous avez séléctionné &quot;Horaire* dans l'onglet F0" xr:uid="{2BA6E806-92C5-45EE-A909-0B7D85E1284E}">
          <x14:formula1>
            <xm:f>'F0 - Générales'!$B$6="Journalier"</xm:f>
          </x14:formula1>
          <xm:sqref>B4:L19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79998168889431442"/>
  </sheetPr>
  <dimension ref="A1:T23"/>
  <sheetViews>
    <sheetView zoomScale="80" zoomScaleNormal="80" zoomScalePageLayoutView="70" workbookViewId="0">
      <pane xSplit="4" ySplit="3" topLeftCell="E5" activePane="bottomRight" state="frozen"/>
      <selection pane="topRight" activeCell="D1" sqref="D1"/>
      <selection pane="bottomLeft" activeCell="A4" sqref="A4"/>
      <selection pane="bottomRight" activeCell="E3" sqref="E3"/>
    </sheetView>
  </sheetViews>
  <sheetFormatPr defaultColWidth="11.42578125" defaultRowHeight="15" outlineLevelCol="1" x14ac:dyDescent="0.25"/>
  <cols>
    <col min="1" max="1" width="31.85546875" style="259" customWidth="1"/>
    <col min="2" max="2" width="37.5703125" style="259" customWidth="1"/>
    <col min="3" max="3" width="5.5703125" style="259" bestFit="1" customWidth="1"/>
    <col min="4" max="4" width="5.5703125" style="259" hidden="1" customWidth="1" outlineLevel="1"/>
    <col min="5" max="5" width="20.7109375" style="259" customWidth="1" collapsed="1"/>
    <col min="6" max="14" width="20.7109375" style="259" customWidth="1"/>
    <col min="15" max="15" width="13.7109375" style="259" customWidth="1"/>
    <col min="16" max="16" width="9.140625" style="259" bestFit="1" customWidth="1"/>
    <col min="17" max="20" width="12.7109375" style="259" customWidth="1"/>
    <col min="21" max="21" width="12.140625" style="259" customWidth="1"/>
    <col min="22" max="16384" width="11.42578125" style="259"/>
  </cols>
  <sheetData>
    <row r="1" spans="1:20" ht="21.75" thickBot="1" x14ac:dyDescent="0.3">
      <c r="A1" s="295" t="str">
        <f>IF('F0 - Générales'!$B$6="Journalier","F2 - Données facturation horaire pour l'année "&amp;Data!$B$4&amp;" - NE PAS RENSEIGNER CET ONGLET CAR VOUS AVEZ SELECTIONNE JOURNALIER","F2 - Données facturation horaire pour l'année "&amp;Data!$B$4)</f>
        <v>F2 - Données facturation horaire pour l'année 2024 - NE PAS RENSEIGNER CET ONGLET CAR VOUS AVEZ SELECTIONNE JOURNALIER</v>
      </c>
      <c r="B1" s="295"/>
      <c r="C1" s="295"/>
      <c r="D1" s="295"/>
      <c r="E1" s="295"/>
      <c r="F1" s="295"/>
      <c r="G1" s="295"/>
      <c r="H1" s="295"/>
      <c r="I1" s="295"/>
      <c r="J1" s="295"/>
      <c r="P1" s="497"/>
      <c r="S1" s="369">
        <f>IF(SUM($G$4:$G$22)=0,0,
SUM($G$4:$G$22)/
((SUMIFS('F3 - RDP - Effectif'!$F:$F,'F3 - RDP - Effectif'!$D:$D,RIGHT($T$1,11))
*
SUMIFS('F4 - RTT'!$D:$D,'F4 - RTT'!$A:$A,"Total RTT"))))</f>
        <v>0</v>
      </c>
      <c r="T1" s="325" t="s">
        <v>576</v>
      </c>
    </row>
    <row r="2" spans="1:20" ht="19.5" thickBot="1" x14ac:dyDescent="0.3">
      <c r="B2" s="3"/>
      <c r="C2" s="4"/>
      <c r="D2" s="4"/>
      <c r="E2" s="727" t="s">
        <v>566</v>
      </c>
      <c r="F2" s="727"/>
      <c r="G2" s="727"/>
      <c r="H2" s="727"/>
      <c r="I2" s="727"/>
      <c r="J2" s="727" t="s">
        <v>3</v>
      </c>
      <c r="K2" s="727"/>
      <c r="L2" s="727"/>
      <c r="M2" s="727"/>
      <c r="N2" s="727"/>
    </row>
    <row r="3" spans="1:20" s="324" customFormat="1" ht="75.75" thickBot="1" x14ac:dyDescent="0.3">
      <c r="A3" s="348" t="s">
        <v>567</v>
      </c>
      <c r="B3" s="349" t="s">
        <v>4</v>
      </c>
      <c r="C3" s="350" t="s">
        <v>5</v>
      </c>
      <c r="D3" s="350" t="s">
        <v>5</v>
      </c>
      <c r="E3" s="351" t="s">
        <v>568</v>
      </c>
      <c r="F3" s="352" t="s">
        <v>569</v>
      </c>
      <c r="G3" s="352" t="s">
        <v>570</v>
      </c>
      <c r="H3" s="352" t="s">
        <v>571</v>
      </c>
      <c r="I3" s="353" t="s">
        <v>6</v>
      </c>
      <c r="J3" s="351" t="s">
        <v>568</v>
      </c>
      <c r="K3" s="352" t="s">
        <v>569</v>
      </c>
      <c r="L3" s="352" t="s">
        <v>570</v>
      </c>
      <c r="M3" s="352" t="s">
        <v>571</v>
      </c>
      <c r="N3" s="353" t="s">
        <v>6</v>
      </c>
      <c r="P3" s="356" t="s">
        <v>557</v>
      </c>
      <c r="Q3" s="357" t="s">
        <v>304</v>
      </c>
      <c r="R3" s="357" t="s">
        <v>302</v>
      </c>
      <c r="S3" s="377" t="s">
        <v>269</v>
      </c>
      <c r="T3" s="259"/>
    </row>
    <row r="4" spans="1:20" ht="30" x14ac:dyDescent="0.25">
      <c r="A4" s="340" t="s">
        <v>7</v>
      </c>
      <c r="B4" s="341" t="s">
        <v>8</v>
      </c>
      <c r="C4" s="342">
        <v>7</v>
      </c>
      <c r="D4" s="342">
        <v>7</v>
      </c>
      <c r="E4" s="343"/>
      <c r="F4" s="343"/>
      <c r="G4" s="488">
        <f>SUM(E4:F4)</f>
        <v>0</v>
      </c>
      <c r="H4" s="344"/>
      <c r="I4" s="363"/>
      <c r="J4" s="364"/>
      <c r="K4" s="345"/>
      <c r="L4" s="488">
        <f>SUM(J4:K4)</f>
        <v>0</v>
      </c>
      <c r="M4" s="346"/>
      <c r="N4" s="347"/>
      <c r="P4" s="358">
        <v>7</v>
      </c>
      <c r="Q4" s="359" cm="1">
        <f t="array" ref="Q4">SUM((Data!$AV$4:$BI$16)*($P4=Data!$AU$4:$AU$16)*('F0 - Générales'!$B$7=Data!$AV$3:$BI$3))</f>
        <v>0</v>
      </c>
      <c r="R4" s="359">
        <f>SUMIFS($L:$L,$D:$D,$P4)*$Q4</f>
        <v>0</v>
      </c>
      <c r="S4" s="378" cm="1">
        <f t="array" ref="S4">IF($S$1="","",
IF($S$1&lt;SUM((Table6[Efficience min])*(Table6[Activité]=$P4)),$R4/SUM((Table6[Efficience min])*(Table6[Activité]=$P4))*$S$1,
IF($S$1&gt;SUM((Table6[Efficience max])*(Table6[Activité]=$P4)),$R4/SUM((Table6[Efficience max])*(Table6[Activité]=$P4))*$S$1,$R4)))</f>
        <v>0</v>
      </c>
    </row>
    <row r="5" spans="1:20" ht="45" x14ac:dyDescent="0.25">
      <c r="A5" s="319" t="s">
        <v>7</v>
      </c>
      <c r="B5" s="326" t="s">
        <v>9</v>
      </c>
      <c r="C5" s="327" t="s">
        <v>10</v>
      </c>
      <c r="D5" s="327" t="s">
        <v>10</v>
      </c>
      <c r="E5" s="328"/>
      <c r="F5" s="328"/>
      <c r="G5" s="488">
        <f t="shared" ref="G5:G22" si="0">SUM(E5:F5)</f>
        <v>0</v>
      </c>
      <c r="H5" s="329"/>
      <c r="I5" s="365"/>
      <c r="J5" s="366"/>
      <c r="K5" s="330"/>
      <c r="L5" s="489">
        <f t="shared" ref="L5:L22" si="1">SUM(J5:K5)</f>
        <v>0</v>
      </c>
      <c r="M5" s="331"/>
      <c r="N5" s="332"/>
      <c r="P5" s="360" t="s">
        <v>10</v>
      </c>
      <c r="Q5" s="355" cm="1">
        <f t="array" ref="Q5">SUM((Data!$AV$4:$BI$16)*($P5=Data!$AU$4:$AU$16)*('F0 - Générales'!$B$7=Data!$AV$3:$BI$3))</f>
        <v>0</v>
      </c>
      <c r="R5" s="355">
        <f>SUMIFS($L:$L,$D:$D,$P5)*$Q5</f>
        <v>0</v>
      </c>
      <c r="S5" s="379" cm="1">
        <f t="array" ref="S5">IF($S$1="","",
IF($S$1&lt;SUM((Table6[Efficience min])*(Table6[Activité]=$P5)),$R5/SUM((Table6[Efficience min])*(Table6[Activité]=$P5))*$S$1,
IF($S$1&gt;SUM((Table6[Efficience max])*(Table6[Activité]=$P5)),$R5/SUM((Table6[Efficience max])*(Table6[Activité]=$P5))*$S$1,$R5)))</f>
        <v>0</v>
      </c>
    </row>
    <row r="6" spans="1:20" ht="60" x14ac:dyDescent="0.25">
      <c r="A6" s="319" t="s">
        <v>7</v>
      </c>
      <c r="B6" s="326" t="s">
        <v>11</v>
      </c>
      <c r="C6" s="327" t="s">
        <v>12</v>
      </c>
      <c r="D6" s="327" t="s">
        <v>12</v>
      </c>
      <c r="E6" s="328"/>
      <c r="F6" s="328"/>
      <c r="G6" s="488">
        <f t="shared" si="0"/>
        <v>0</v>
      </c>
      <c r="H6" s="329"/>
      <c r="I6" s="365"/>
      <c r="J6" s="366"/>
      <c r="K6" s="330"/>
      <c r="L6" s="489">
        <f t="shared" si="1"/>
        <v>0</v>
      </c>
      <c r="M6" s="331"/>
      <c r="N6" s="332"/>
      <c r="P6" s="360" t="s">
        <v>12</v>
      </c>
      <c r="Q6" s="355" cm="1">
        <f t="array" ref="Q6">SUM((Data!$AV$4:$BI$16)*($P6=Data!$AU$4:$AU$16)*('F0 - Générales'!$B$7=Data!$AV$3:$BI$3))</f>
        <v>0</v>
      </c>
      <c r="R6" s="355">
        <f t="shared" ref="R6:R10" si="2">SUMIFS($L:$L,$D:$D,$P6)*$Q6</f>
        <v>0</v>
      </c>
      <c r="S6" s="379" cm="1">
        <f t="array" ref="S6">IF($S$1="","",
IF($S$1&lt;SUM((Table6[Efficience min])*(Table6[Activité]=$P6)),$R6/SUM((Table6[Efficience min])*(Table6[Activité]=$P6))*$S$1,
IF($S$1&gt;SUM((Table6[Efficience max])*(Table6[Activité]=$P6)),$R6/SUM((Table6[Efficience max])*(Table6[Activité]=$P6))*$S$1,$R6)))</f>
        <v>0</v>
      </c>
    </row>
    <row r="7" spans="1:20" ht="60" x14ac:dyDescent="0.25">
      <c r="A7" s="319" t="s">
        <v>7</v>
      </c>
      <c r="B7" s="326" t="s">
        <v>13</v>
      </c>
      <c r="C7" s="327" t="s">
        <v>14</v>
      </c>
      <c r="D7" s="327" t="s">
        <v>14</v>
      </c>
      <c r="E7" s="328"/>
      <c r="F7" s="328"/>
      <c r="G7" s="488">
        <f t="shared" si="0"/>
        <v>0</v>
      </c>
      <c r="H7" s="329"/>
      <c r="I7" s="365"/>
      <c r="J7" s="366"/>
      <c r="K7" s="330"/>
      <c r="L7" s="489">
        <f t="shared" si="1"/>
        <v>0</v>
      </c>
      <c r="M7" s="331"/>
      <c r="N7" s="332"/>
      <c r="P7" s="360" t="s">
        <v>14</v>
      </c>
      <c r="Q7" s="355" cm="1">
        <f t="array" ref="Q7">SUM((Data!$AV$4:$BI$16)*($P7=Data!$AU$4:$AU$16)*('F0 - Générales'!$B$7=Data!$AV$3:$BI$3))</f>
        <v>0</v>
      </c>
      <c r="R7" s="355">
        <f t="shared" si="2"/>
        <v>0</v>
      </c>
      <c r="S7" s="379" cm="1">
        <f t="array" ref="S7">IF($S$1="","",
IF($S$1&lt;SUM((Table6[Efficience min])*(Table6[Activité]=$P7)),$R7/SUM((Table6[Efficience min])*(Table6[Activité]=$P7))*$S$1,
IF($S$1&gt;SUM((Table6[Efficience max])*(Table6[Activité]=$P7)),$R7/SUM((Table6[Efficience max])*(Table6[Activité]=$P7))*$S$1,$R7)))</f>
        <v>0</v>
      </c>
    </row>
    <row r="8" spans="1:20" ht="45" x14ac:dyDescent="0.25">
      <c r="A8" s="320" t="s">
        <v>199</v>
      </c>
      <c r="B8" s="326" t="s">
        <v>15</v>
      </c>
      <c r="C8" s="327" t="s">
        <v>16</v>
      </c>
      <c r="D8" s="327" t="s">
        <v>16</v>
      </c>
      <c r="E8" s="328"/>
      <c r="F8" s="328"/>
      <c r="G8" s="488">
        <f t="shared" si="0"/>
        <v>0</v>
      </c>
      <c r="H8" s="329"/>
      <c r="I8" s="365"/>
      <c r="J8" s="366"/>
      <c r="K8" s="330"/>
      <c r="L8" s="489">
        <f t="shared" si="1"/>
        <v>0</v>
      </c>
      <c r="M8" s="331"/>
      <c r="N8" s="332"/>
      <c r="P8" s="360" t="s">
        <v>16</v>
      </c>
      <c r="Q8" s="355" cm="1">
        <f t="array" ref="Q8">SUM((Data!$AV$4:$BI$16)*($P8=Data!$AU$4:$AU$16)*('F0 - Générales'!$B$7=Data!$AV$3:$BI$3))</f>
        <v>0</v>
      </c>
      <c r="R8" s="355">
        <f t="shared" si="2"/>
        <v>0</v>
      </c>
      <c r="S8" s="379" cm="1">
        <f t="array" ref="S8">IF($S$1="","",
IF($S$1&lt;SUM((Table6[Efficience min])*(Table6[Activité]=$P8)),$R8/SUM((Table6[Efficience min])*(Table6[Activité]=$P8))*$S$1,
IF($S$1&gt;SUM((Table6[Efficience max])*(Table6[Activité]=$P8)),$R8/SUM((Table6[Efficience max])*(Table6[Activité]=$P8))*$S$1,$R8)))</f>
        <v>0</v>
      </c>
    </row>
    <row r="9" spans="1:20" ht="45" x14ac:dyDescent="0.25">
      <c r="A9" s="321" t="s">
        <v>17</v>
      </c>
      <c r="B9" s="326" t="s">
        <v>18</v>
      </c>
      <c r="C9" s="327" t="s">
        <v>19</v>
      </c>
      <c r="D9" s="327">
        <v>11</v>
      </c>
      <c r="E9" s="328"/>
      <c r="F9" s="328"/>
      <c r="G9" s="488">
        <f t="shared" si="0"/>
        <v>0</v>
      </c>
      <c r="H9" s="329"/>
      <c r="I9" s="365"/>
      <c r="J9" s="366"/>
      <c r="K9" s="330"/>
      <c r="L9" s="489">
        <f t="shared" si="1"/>
        <v>0</v>
      </c>
      <c r="M9" s="331"/>
      <c r="N9" s="332"/>
      <c r="P9" s="360">
        <v>11</v>
      </c>
      <c r="Q9" s="355" cm="1">
        <f t="array" ref="Q9">SUM((Data!$AV$4:$BI$16)*($P9=Data!$AU$4:$AU$16)*('F0 - Générales'!$B$7=Data!$AV$3:$BI$3))</f>
        <v>0</v>
      </c>
      <c r="R9" s="355">
        <f>SUMIFS($L:$L,$D:$D,$P9)*$Q9</f>
        <v>0</v>
      </c>
      <c r="S9" s="379" cm="1">
        <f t="array" ref="S9">IF($S$1="","",
IF($S$1&lt;SUM((Table6[Efficience min])*(Table6[Activité]=$P9)),$R9/SUM((Table6[Efficience min])*(Table6[Activité]=$P9))*$S$1,
IF($S$1&gt;SUM((Table6[Efficience max])*(Table6[Activité]=$P9)),$R9/SUM((Table6[Efficience max])*(Table6[Activité]=$P9))*$S$1,$R9)))</f>
        <v>0</v>
      </c>
    </row>
    <row r="10" spans="1:20" ht="45" x14ac:dyDescent="0.25">
      <c r="A10" s="321" t="s">
        <v>17</v>
      </c>
      <c r="B10" s="326" t="s">
        <v>20</v>
      </c>
      <c r="C10" s="327" t="s">
        <v>21</v>
      </c>
      <c r="D10" s="327">
        <v>11</v>
      </c>
      <c r="E10" s="328"/>
      <c r="F10" s="328"/>
      <c r="G10" s="488">
        <f t="shared" si="0"/>
        <v>0</v>
      </c>
      <c r="H10" s="329"/>
      <c r="I10" s="365"/>
      <c r="J10" s="366"/>
      <c r="K10" s="330"/>
      <c r="L10" s="489">
        <f t="shared" si="1"/>
        <v>0</v>
      </c>
      <c r="M10" s="331"/>
      <c r="N10" s="332"/>
      <c r="P10" s="360">
        <v>14</v>
      </c>
      <c r="Q10" s="355" cm="1">
        <f t="array" ref="Q10">SUM((Data!$AV$4:$BI$16)*($P10=Data!$AU$4:$AU$16)*('F0 - Générales'!$B$7=Data!$AV$3:$BI$3))</f>
        <v>0</v>
      </c>
      <c r="R10" s="355">
        <f t="shared" si="2"/>
        <v>0</v>
      </c>
      <c r="S10" s="379" cm="1">
        <f t="array" ref="S10">IF($S$1="","",
IF($S$1&lt;SUM((Table6[Efficience min])*(Table6[Activité]=$P10)),$R10/SUM((Table6[Efficience min])*(Table6[Activité]=$P10))*$S$1,
IF($S$1&gt;SUM((Table6[Efficience max])*(Table6[Activité]=$P10)),$R10/SUM((Table6[Efficience max])*(Table6[Activité]=$P10))*$S$1,$R10)))</f>
        <v>0</v>
      </c>
    </row>
    <row r="11" spans="1:20" ht="45.75" thickBot="1" x14ac:dyDescent="0.3">
      <c r="A11" s="321" t="s">
        <v>17</v>
      </c>
      <c r="B11" s="326" t="s">
        <v>22</v>
      </c>
      <c r="C11" s="327" t="s">
        <v>23</v>
      </c>
      <c r="D11" s="327">
        <v>11</v>
      </c>
      <c r="E11" s="328"/>
      <c r="F11" s="328"/>
      <c r="G11" s="488">
        <f t="shared" si="0"/>
        <v>0</v>
      </c>
      <c r="H11" s="329"/>
      <c r="I11" s="365"/>
      <c r="J11" s="366"/>
      <c r="K11" s="330"/>
      <c r="L11" s="489">
        <f t="shared" si="1"/>
        <v>0</v>
      </c>
      <c r="M11" s="331"/>
      <c r="N11" s="332"/>
      <c r="P11" s="361" t="s">
        <v>303</v>
      </c>
      <c r="Q11" s="362"/>
      <c r="R11" s="362" cm="1">
        <f t="array" ref="R11">IF('F0 - Générales'!$B$7="8.3",
SUM((Data!$AV$4:$BI$16)*(Data!$AV$3:$BI$3="9.1")*(Data!$AU$4:$AU$16="8.3"))*SUMIFS($L:$L,$D:$D,"8.3")*SUM((Data!$AV$4:$BI$16)*("8.3"=Data!$AU$4:$AU$16)*('F0 - Générales'!$B$7=Data!$AV$3:$BI$3))+SUMIFS($L:$L,$D:$D,"9.1")*SUM((Data!$AV$4:$BI$16)*("9.1"=Data!$AU$4:$AU$16)*('F0 - Générales'!$B$7=Data!$AV$3:$BI$3)),
SUM($R$4:$R$10))</f>
        <v>0</v>
      </c>
      <c r="S11" s="380" cm="1">
        <f t="array" ref="S11">IF(SUMIFS($L:$L,$D:$D,"9.1")*SUM((Data!$AV$4:$BI$16)*("9.1"=Data!$AU$4:$AU$16)*('F0 - Générales'!$B$7=Data!$AV$3:$BI$3))=0,
IF($S$1&lt;SUM((Table6[Efficience min])*(Table6[Activité]=$P4)),(SUM($R$4:$R$10)-SUMIFS($L:$L,$D:$D,"9.1")*SUM((Data!$AV$4:$BI$16)*("9.1"=Data!$AU$4:$AU$16)*('F0 - Générales'!$B$7=Data!$AV$3:$BI$3)))/SUM((Table6[Efficience min])*(Table6[Activité]=$P4))*$S$1,
IF($S$1&gt;SUM((Table6[Efficience max])*(Table6[Activité]=$P4)),(SUM($R$4:$R$10)-SUMIFS($L:$L,$D:$D,"9.1")*SUM((Data!$AV$4:$BI$16)*("9.1"=Data!$AU$4:$AU$16)*('F0 - Générales'!$B$7=Data!$AV$3:$BI$3)))/SUM((Table6[Efficience max])*(Table6[Activité]=$P4))*$S$1,(SUM($R$4:$R$10)-SUMIFS($L:$L,$D:$D,"9.1")*SUM((Data!$AV$4:$BI$16)*("9.1"=Data!$AU$4:$AU$16)*('F0 - Générales'!$B$7=Data!$AV$3:$BI$3))))),
IF($S$1&lt;SUM((Table6[Efficience min])*(Table6[Activité]=$P8)),SUMIFS($L:$L,$D:$D,"9.1")*SUM((Data!$AV$4:$BI$16)*("9.1"=Data!$AU$4:$AU$16)*('F0 - Générales'!$B$7=Data!$AV$3:$BI$3))/SUM((Table6[Efficience min])*(Table6[Activité]=$P8))*$S$1,IF($S$1&gt;SUM((Table6[Efficience max])*(Table6[Activité]=$P8)),SUMIFS($L:$L,$D:$D,"9.1")*SUM((Data!$AV$4:$BI$16)*("9.1"=Data!$AU$4:$AU$16)*('F0 - Générales'!$B$7=Data!$AV$3:$BI$3))*$S$1/SUM((Table6[Efficience max])*(Table6[Activité]=$P8)),SUMIFS($L:$L,$D:$D,"9.1")*SUM((Data!$AV$4:$BI$16)*("9.1"=Data!$AU$4:$AU$16)*('F0 - Générales'!$B$7=Data!$AV$3:$BI$3)))))</f>
        <v>0</v>
      </c>
    </row>
    <row r="12" spans="1:20" ht="45" x14ac:dyDescent="0.25">
      <c r="A12" s="321" t="s">
        <v>17</v>
      </c>
      <c r="B12" s="326" t="s">
        <v>24</v>
      </c>
      <c r="C12" s="327" t="s">
        <v>25</v>
      </c>
      <c r="D12" s="327">
        <v>11</v>
      </c>
      <c r="E12" s="328"/>
      <c r="F12" s="328"/>
      <c r="G12" s="488">
        <f t="shared" si="0"/>
        <v>0</v>
      </c>
      <c r="H12" s="329"/>
      <c r="I12" s="365"/>
      <c r="J12" s="366"/>
      <c r="K12" s="330"/>
      <c r="L12" s="489">
        <f t="shared" si="1"/>
        <v>0</v>
      </c>
      <c r="M12" s="331"/>
      <c r="N12" s="332"/>
    </row>
    <row r="13" spans="1:20" ht="60" x14ac:dyDescent="0.25">
      <c r="A13" s="321" t="s">
        <v>17</v>
      </c>
      <c r="B13" s="326" t="s">
        <v>26</v>
      </c>
      <c r="C13" s="327" t="s">
        <v>27</v>
      </c>
      <c r="D13" s="327">
        <v>11</v>
      </c>
      <c r="E13" s="328"/>
      <c r="F13" s="328"/>
      <c r="G13" s="488">
        <f t="shared" si="0"/>
        <v>0</v>
      </c>
      <c r="H13" s="329"/>
      <c r="I13" s="365"/>
      <c r="J13" s="366"/>
      <c r="K13" s="330"/>
      <c r="L13" s="489">
        <f t="shared" si="1"/>
        <v>0</v>
      </c>
      <c r="M13" s="331"/>
      <c r="N13" s="332"/>
    </row>
    <row r="14" spans="1:20" ht="45" x14ac:dyDescent="0.25">
      <c r="A14" s="321" t="s">
        <v>17</v>
      </c>
      <c r="B14" s="326" t="s">
        <v>28</v>
      </c>
      <c r="C14" s="327" t="s">
        <v>29</v>
      </c>
      <c r="D14" s="327">
        <v>11</v>
      </c>
      <c r="E14" s="328"/>
      <c r="F14" s="328"/>
      <c r="G14" s="488">
        <f t="shared" si="0"/>
        <v>0</v>
      </c>
      <c r="H14" s="329"/>
      <c r="I14" s="365"/>
      <c r="J14" s="366"/>
      <c r="K14" s="330"/>
      <c r="L14" s="489">
        <f t="shared" si="1"/>
        <v>0</v>
      </c>
      <c r="M14" s="331"/>
      <c r="N14" s="332"/>
    </row>
    <row r="15" spans="1:20" ht="60" x14ac:dyDescent="0.25">
      <c r="A15" s="321" t="s">
        <v>17</v>
      </c>
      <c r="B15" s="326" t="s">
        <v>30</v>
      </c>
      <c r="C15" s="327" t="s">
        <v>31</v>
      </c>
      <c r="D15" s="327">
        <v>11</v>
      </c>
      <c r="E15" s="328"/>
      <c r="F15" s="328"/>
      <c r="G15" s="488">
        <f t="shared" si="0"/>
        <v>0</v>
      </c>
      <c r="H15" s="329"/>
      <c r="I15" s="365"/>
      <c r="J15" s="366"/>
      <c r="K15" s="330"/>
      <c r="L15" s="489">
        <f t="shared" si="1"/>
        <v>0</v>
      </c>
      <c r="M15" s="331"/>
      <c r="N15" s="332"/>
    </row>
    <row r="16" spans="1:20" ht="75" x14ac:dyDescent="0.25">
      <c r="A16" s="321" t="s">
        <v>17</v>
      </c>
      <c r="B16" s="326" t="s">
        <v>198</v>
      </c>
      <c r="C16" s="327" t="s">
        <v>32</v>
      </c>
      <c r="D16" s="327">
        <v>11</v>
      </c>
      <c r="E16" s="328"/>
      <c r="F16" s="328"/>
      <c r="G16" s="488">
        <f t="shared" si="0"/>
        <v>0</v>
      </c>
      <c r="H16" s="329"/>
      <c r="I16" s="365"/>
      <c r="J16" s="366"/>
      <c r="K16" s="330"/>
      <c r="L16" s="489">
        <f t="shared" si="1"/>
        <v>0</v>
      </c>
      <c r="M16" s="331"/>
      <c r="N16" s="332"/>
    </row>
    <row r="17" spans="1:14" ht="45" x14ac:dyDescent="0.25">
      <c r="A17" s="321" t="s">
        <v>17</v>
      </c>
      <c r="B17" s="326" t="s">
        <v>33</v>
      </c>
      <c r="C17" s="327" t="s">
        <v>34</v>
      </c>
      <c r="D17" s="327">
        <v>11</v>
      </c>
      <c r="E17" s="328"/>
      <c r="F17" s="328"/>
      <c r="G17" s="488">
        <f t="shared" si="0"/>
        <v>0</v>
      </c>
      <c r="H17" s="329"/>
      <c r="I17" s="365"/>
      <c r="J17" s="366"/>
      <c r="K17" s="330"/>
      <c r="L17" s="489">
        <f t="shared" si="1"/>
        <v>0</v>
      </c>
      <c r="M17" s="331"/>
      <c r="N17" s="332"/>
    </row>
    <row r="18" spans="1:14" ht="45" x14ac:dyDescent="0.25">
      <c r="A18" s="321" t="s">
        <v>17</v>
      </c>
      <c r="B18" s="326" t="s">
        <v>35</v>
      </c>
      <c r="C18" s="327" t="s">
        <v>36</v>
      </c>
      <c r="D18" s="327">
        <v>11</v>
      </c>
      <c r="E18" s="328"/>
      <c r="F18" s="328"/>
      <c r="G18" s="488">
        <f t="shared" si="0"/>
        <v>0</v>
      </c>
      <c r="H18" s="329"/>
      <c r="I18" s="365"/>
      <c r="J18" s="366"/>
      <c r="K18" s="330"/>
      <c r="L18" s="489">
        <f t="shared" si="1"/>
        <v>0</v>
      </c>
      <c r="M18" s="331"/>
      <c r="N18" s="332"/>
    </row>
    <row r="19" spans="1:14" ht="30" x14ac:dyDescent="0.25">
      <c r="A19" s="322" t="s">
        <v>37</v>
      </c>
      <c r="B19" s="326" t="s">
        <v>38</v>
      </c>
      <c r="C19" s="327" t="s">
        <v>39</v>
      </c>
      <c r="D19" s="327" t="s">
        <v>39</v>
      </c>
      <c r="E19" s="328"/>
      <c r="F19" s="328"/>
      <c r="G19" s="488">
        <f t="shared" si="0"/>
        <v>0</v>
      </c>
      <c r="H19" s="329"/>
      <c r="I19" s="365"/>
      <c r="J19" s="366"/>
      <c r="K19" s="330"/>
      <c r="L19" s="489">
        <f t="shared" si="1"/>
        <v>0</v>
      </c>
      <c r="M19" s="331"/>
      <c r="N19" s="332"/>
    </row>
    <row r="20" spans="1:14" ht="45" x14ac:dyDescent="0.25">
      <c r="A20" s="322" t="s">
        <v>37</v>
      </c>
      <c r="B20" s="326" t="s">
        <v>40</v>
      </c>
      <c r="C20" s="327" t="s">
        <v>41</v>
      </c>
      <c r="D20" s="327" t="s">
        <v>41</v>
      </c>
      <c r="E20" s="328"/>
      <c r="F20" s="328"/>
      <c r="G20" s="488">
        <f t="shared" si="0"/>
        <v>0</v>
      </c>
      <c r="H20" s="329"/>
      <c r="I20" s="365"/>
      <c r="J20" s="366"/>
      <c r="K20" s="330"/>
      <c r="L20" s="489">
        <f t="shared" si="1"/>
        <v>0</v>
      </c>
      <c r="M20" s="331"/>
      <c r="N20" s="332"/>
    </row>
    <row r="21" spans="1:14" ht="30" x14ac:dyDescent="0.25">
      <c r="A21" s="322" t="s">
        <v>37</v>
      </c>
      <c r="B21" s="326" t="s">
        <v>42</v>
      </c>
      <c r="C21" s="327" t="s">
        <v>43</v>
      </c>
      <c r="D21" s="327" t="s">
        <v>43</v>
      </c>
      <c r="E21" s="328"/>
      <c r="F21" s="328"/>
      <c r="G21" s="488">
        <f t="shared" si="0"/>
        <v>0</v>
      </c>
      <c r="H21" s="329"/>
      <c r="I21" s="365"/>
      <c r="J21" s="366"/>
      <c r="K21" s="330"/>
      <c r="L21" s="489">
        <f t="shared" si="1"/>
        <v>0</v>
      </c>
      <c r="M21" s="331"/>
      <c r="N21" s="332"/>
    </row>
    <row r="22" spans="1:14" ht="30.75" thickBot="1" x14ac:dyDescent="0.3">
      <c r="A22" s="323" t="s">
        <v>37</v>
      </c>
      <c r="B22" s="333" t="s">
        <v>44</v>
      </c>
      <c r="C22" s="334" t="s">
        <v>45</v>
      </c>
      <c r="D22" s="334" t="s">
        <v>45</v>
      </c>
      <c r="E22" s="335"/>
      <c r="F22" s="335"/>
      <c r="G22" s="490">
        <f t="shared" si="0"/>
        <v>0</v>
      </c>
      <c r="H22" s="336"/>
      <c r="I22" s="367"/>
      <c r="J22" s="368"/>
      <c r="K22" s="337"/>
      <c r="L22" s="490">
        <f t="shared" si="1"/>
        <v>0</v>
      </c>
      <c r="M22" s="338"/>
      <c r="N22" s="339"/>
    </row>
    <row r="23" spans="1:14" ht="24.75" customHeight="1" x14ac:dyDescent="0.25">
      <c r="A23" s="95"/>
      <c r="B23" s="14"/>
      <c r="C23" s="96"/>
      <c r="D23" s="96"/>
      <c r="E23" s="97"/>
      <c r="F23" s="97"/>
      <c r="G23" s="98"/>
      <c r="H23" s="99"/>
      <c r="I23" s="99"/>
      <c r="J23" s="99"/>
      <c r="K23" s="100"/>
      <c r="L23" s="100"/>
      <c r="M23" s="98"/>
      <c r="N23" s="99"/>
    </row>
  </sheetData>
  <sheetProtection algorithmName="SHA-512" hashValue="/+D6k2GJRH7oWXP7B9rXz8vUCS/n1BHHKy7Ua9p4rHGAkgLJTJZzj3P+5G4AMBIA7yfwwYoLpk0pUXRzxHumEg==" saltValue="5Pk+xAHi4O9rpzjA7lc+jA==" spinCount="100000" sheet="1" objects="1" scenarios="1"/>
  <mergeCells count="2">
    <mergeCell ref="J2:N2"/>
    <mergeCell ref="E2:I2"/>
  </mergeCells>
  <conditionalFormatting sqref="A1:J1">
    <cfRule type="containsText" dxfId="21" priority="1" operator="containsText" text="Ne pas">
      <formula>NOT(ISERROR(SEARCH("Ne pas",A1)))</formula>
    </cfRule>
  </conditionalFormatting>
  <pageMargins left="0.7" right="0.7" top="0.75" bottom="0.75" header="0.3" footer="0.3"/>
  <pageSetup paperSize="9" scale="29" orientation="portrait" r:id="rId1"/>
  <colBreaks count="1" manualBreakCount="1">
    <brk id="14" max="1048575" man="1"/>
  </colBreaks>
  <legacyDrawing r:id="rId2"/>
  <extLst>
    <ext xmlns:x14="http://schemas.microsoft.com/office/spreadsheetml/2009/9/main" uri="{CCE6A557-97BC-4b89-ADB6-D9C93CAAB3DF}">
      <x14:dataValidations xmlns:xm="http://schemas.microsoft.com/office/excel/2006/main" count="1">
        <x14:dataValidation type="custom" operator="notEqual" allowBlank="1" showInputMessage="1" showErrorMessage="1" errorTitle="Error" error="Vous avez séléctionné &quot;Journalier* dans l'onglet F0" xr:uid="{E3B5CBE5-8D1E-46B3-A827-E8049D0A57A0}">
          <x14:formula1>
            <xm:f>'F0 - Générales'!$B$6="Horaire"</xm:f>
          </x14:formula1>
          <xm:sqref>E4:N22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7D59F-6E71-4803-AF10-236FBB2762BA}">
  <sheetPr>
    <tabColor theme="9" tint="0.79998168889431442"/>
  </sheetPr>
  <dimension ref="A1:Z17"/>
  <sheetViews>
    <sheetView zoomScaleNormal="100" zoomScalePageLayoutView="70" workbookViewId="0">
      <pane xSplit="1" ySplit="3" topLeftCell="B4" activePane="bottomRight" state="frozen"/>
      <selection pane="topRight" activeCell="B1" sqref="B1"/>
      <selection pane="bottomLeft" activeCell="A4" sqref="A4"/>
      <selection pane="bottomRight" activeCell="E4" sqref="E4"/>
    </sheetView>
  </sheetViews>
  <sheetFormatPr defaultColWidth="11.42578125" defaultRowHeight="15" x14ac:dyDescent="0.25"/>
  <cols>
    <col min="1" max="1" width="24.42578125" style="259" customWidth="1"/>
    <col min="2" max="2" width="19.7109375" style="259" customWidth="1"/>
    <col min="3" max="3" width="12.7109375" style="259" customWidth="1"/>
    <col min="4" max="4" width="19.7109375" style="259" customWidth="1"/>
    <col min="5" max="6" width="12.7109375" style="259" customWidth="1"/>
    <col min="7" max="9" width="19.7109375" style="259" customWidth="1"/>
    <col min="10" max="10" width="13.7109375" customWidth="1"/>
    <col min="11" max="12" width="12.42578125" style="259" customWidth="1"/>
    <col min="13" max="13" width="24" style="259" customWidth="1"/>
    <col min="14" max="24" width="12.28515625" style="259" customWidth="1"/>
    <col min="25" max="25" width="12.140625" style="259" customWidth="1"/>
    <col min="26" max="16384" width="11.42578125" style="259"/>
  </cols>
  <sheetData>
    <row r="1" spans="1:26" ht="21" x14ac:dyDescent="0.25">
      <c r="A1" s="295" t="str">
        <f>IF('F0 - Générales'!$B$6="Horaire","F2 - Données facturation journalier pour l'année "&amp;Data!$B$4&amp;" - NE PAS RENSEIGNER CET ONGLET CAR VOUS AVEZ SELECTIONNE HORAIRE","F2 - Données facturation journalier pour l'année "&amp;Data!$B$4)</f>
        <v>F2 - Données facturation journalier pour l'année 2024</v>
      </c>
      <c r="B1" s="295"/>
      <c r="C1" s="295"/>
      <c r="D1" s="295"/>
      <c r="E1" s="295"/>
      <c r="F1" s="295"/>
      <c r="G1" s="295"/>
      <c r="K1" s="389" t="str">
        <f>IF(AND($G$13&lt;&gt;$I$13,$I$13&lt;&gt;0),"A vérifier","")</f>
        <v/>
      </c>
    </row>
    <row r="2" spans="1:26" ht="16.5" thickBot="1" x14ac:dyDescent="0.3">
      <c r="A2" s="15"/>
      <c r="B2" s="394"/>
      <c r="C2" s="395"/>
      <c r="D2" s="395"/>
      <c r="F2" s="16"/>
      <c r="G2" s="16"/>
      <c r="H2" s="16"/>
      <c r="I2" s="32"/>
      <c r="T2" s="112"/>
    </row>
    <row r="3" spans="1:26" ht="19.5" thickBot="1" x14ac:dyDescent="0.3">
      <c r="B3" s="728" t="s">
        <v>566</v>
      </c>
      <c r="C3" s="729"/>
      <c r="D3" s="729"/>
      <c r="E3" s="729"/>
      <c r="F3" s="729"/>
      <c r="G3" s="729"/>
      <c r="H3" s="728" t="s">
        <v>3</v>
      </c>
      <c r="I3" s="730"/>
      <c r="R3" s="370"/>
      <c r="S3" s="370"/>
    </row>
    <row r="4" spans="1:26" ht="60.75" thickBot="1" x14ac:dyDescent="0.3">
      <c r="A4" s="382" t="s">
        <v>117</v>
      </c>
      <c r="B4" s="396" t="s">
        <v>581</v>
      </c>
      <c r="C4" s="385" t="s">
        <v>582</v>
      </c>
      <c r="D4" s="385" t="s">
        <v>584</v>
      </c>
      <c r="E4" s="385" t="s">
        <v>583</v>
      </c>
      <c r="F4" s="385" t="s">
        <v>125</v>
      </c>
      <c r="G4" s="411" t="s">
        <v>585</v>
      </c>
      <c r="H4" s="386" t="s">
        <v>584</v>
      </c>
      <c r="I4" s="387" t="s">
        <v>585</v>
      </c>
      <c r="K4" s="390" t="s">
        <v>577</v>
      </c>
      <c r="L4" s="391" t="s">
        <v>557</v>
      </c>
      <c r="M4" s="391" t="s">
        <v>580</v>
      </c>
      <c r="N4" s="391" t="s">
        <v>685</v>
      </c>
      <c r="O4" s="401" t="s">
        <v>302</v>
      </c>
      <c r="R4" s="370"/>
      <c r="S4" s="370"/>
      <c r="W4" s="371"/>
    </row>
    <row r="5" spans="1:26" x14ac:dyDescent="0.25">
      <c r="A5" s="383" t="s">
        <v>118</v>
      </c>
      <c r="B5" s="403"/>
      <c r="C5" s="697">
        <f>$B5*Data!$B$5</f>
        <v>0</v>
      </c>
      <c r="D5" s="404"/>
      <c r="E5" s="697">
        <f>$D5/Data!$B$5</f>
        <v>0</v>
      </c>
      <c r="F5" s="397" t="str">
        <f>IF(OR($C5="",$C5=0),"",$D5/$C5)</f>
        <v/>
      </c>
      <c r="G5" s="412"/>
      <c r="H5" s="416"/>
      <c r="I5" s="417"/>
      <c r="K5" s="381" t="s">
        <v>190</v>
      </c>
      <c r="L5" s="392" t="str">
        <f>_xlfn.XLOOKUP($K5,Table6[Equivalent matrice],Table6[Activité])</f>
        <v>Base/Ortho</v>
      </c>
      <c r="M5" s="402" t="str">
        <f>_xlfn.XLOOKUP($K5,Table6[Equivalent matrice],Table6[Descriptif])</f>
        <v>Accueil socio-éducatif</v>
      </c>
      <c r="N5" s="355" cm="1">
        <f t="array" ref="N5">SUM((Data!$AV$4:$BI$16)*($K5=Data!$AU$4:$AU$16)*(_xlfn.XLOOKUP('F0 - Générales'!$B$7,Table6[Activité],Table6[Equivalent matrice])=Data!$AV$3:$BI$3))</f>
        <v>1</v>
      </c>
      <c r="O5" s="379">
        <f>$N5*SUMIFS($D:$D,$A:$A,_xlfn.XLOOKUP($K5,Table6[Equivalent matrice],Table6[Descriptif]))</f>
        <v>0</v>
      </c>
      <c r="R5" s="370"/>
      <c r="S5" s="370"/>
      <c r="W5" s="371"/>
    </row>
    <row r="6" spans="1:26" ht="30" x14ac:dyDescent="0.25">
      <c r="A6" s="393" t="s">
        <v>119</v>
      </c>
      <c r="B6" s="405"/>
      <c r="C6" s="698">
        <f>$B6*Data!$B$5</f>
        <v>0</v>
      </c>
      <c r="D6" s="406"/>
      <c r="E6" s="698">
        <f>$D6/Data!$B$5</f>
        <v>0</v>
      </c>
      <c r="F6" s="398" t="str">
        <f t="shared" ref="F6:F13" si="0">IF(OR($C6="",$C6=0),"",$D6/$C6)</f>
        <v/>
      </c>
      <c r="G6" s="413"/>
      <c r="H6" s="418"/>
      <c r="I6" s="419"/>
      <c r="K6" s="381" t="s">
        <v>191</v>
      </c>
      <c r="L6" s="392" t="str">
        <f>_xlfn.XLOOKUP($K6,Table6[Equivalent matrice],Table6[Activité])</f>
        <v>xxx</v>
      </c>
      <c r="M6" s="402" t="str">
        <f>_xlfn.XLOOKUP($K6,Table6[Equivalent matrice],Table6[Descriptif])</f>
        <v>Accueil orthopédagogique</v>
      </c>
      <c r="N6" s="355" cm="1">
        <f t="array" ref="N6">SUM((Data!$AV$4:$BI$16)*($K6=Data!$AU$4:$AU$16)*(_xlfn.XLOOKUP('F0 - Générales'!$B$7,Table6[Activité],Table6[Equivalent matrice])=Data!$AV$3:$BI$3))</f>
        <v>1.1247675825635275</v>
      </c>
      <c r="O6" s="379">
        <f>$N6*SUMIFS($D:$D,$A:$A,_xlfn.XLOOKUP($K6,Table6[Equivalent matrice],Table6[Descriptif]))</f>
        <v>0</v>
      </c>
      <c r="R6" s="370"/>
      <c r="S6" s="370"/>
      <c r="W6" s="371"/>
    </row>
    <row r="7" spans="1:26" ht="30" x14ac:dyDescent="0.25">
      <c r="A7" s="384" t="s">
        <v>120</v>
      </c>
      <c r="B7" s="407"/>
      <c r="C7" s="699">
        <f>$B7*Data!$B$5</f>
        <v>0</v>
      </c>
      <c r="D7" s="408"/>
      <c r="E7" s="699">
        <f>$D7/Data!$B$5</f>
        <v>0</v>
      </c>
      <c r="F7" s="399" t="str">
        <f t="shared" si="0"/>
        <v/>
      </c>
      <c r="G7" s="414"/>
      <c r="H7" s="420"/>
      <c r="I7" s="421"/>
      <c r="K7" s="381" t="s">
        <v>114</v>
      </c>
      <c r="L7" s="392" t="str">
        <f>_xlfn.XLOOKUP($K7,Table6[Equivalent matrice],Table6[Activité])</f>
        <v>Ortho/Psycho</v>
      </c>
      <c r="M7" s="402" t="str">
        <f>_xlfn.XLOOKUP($K7,Table6[Equivalent matrice],Table6[Descriptif])</f>
        <v>Accueil psychothérapeutique</v>
      </c>
      <c r="N7" s="355" cm="1">
        <f t="array" ref="N7">SUM((Data!$AV$4:$BI$16)*($K7=Data!$AU$4:$AU$16)*(_xlfn.XLOOKUP('F0 - Générales'!$B$7,Table6[Activité],Table6[Equivalent matrice])=Data!$AV$3:$BI$3))</f>
        <v>1.6291296520378951</v>
      </c>
      <c r="O7" s="379">
        <f>$N7*SUMIFS($D:$D,$A:$A,_xlfn.XLOOKUP($K7,Table6[Equivalent matrice],Table6[Descriptif]))</f>
        <v>0</v>
      </c>
      <c r="R7" s="370"/>
      <c r="S7" s="370"/>
      <c r="W7" s="371"/>
    </row>
    <row r="8" spans="1:26" x14ac:dyDescent="0.25">
      <c r="A8" s="384" t="s">
        <v>578</v>
      </c>
      <c r="B8" s="407"/>
      <c r="C8" s="699">
        <f>$B8*Data!$B$5</f>
        <v>0</v>
      </c>
      <c r="D8" s="408"/>
      <c r="E8" s="699">
        <f>$D8/Data!$B$5</f>
        <v>0</v>
      </c>
      <c r="F8" s="399" t="str">
        <f t="shared" si="0"/>
        <v/>
      </c>
      <c r="G8" s="414"/>
      <c r="H8" s="420"/>
      <c r="I8" s="421"/>
      <c r="K8" s="381" t="s">
        <v>116</v>
      </c>
      <c r="L8" s="392" t="str">
        <f>_xlfn.XLOOKUP($K8,Table6[Equivalent matrice],Table6[Activité])</f>
        <v>0-3 ans</v>
      </c>
      <c r="M8" s="402" t="str">
        <f>_xlfn.XLOOKUP($K8,Table6[Equivalent matrice],Table6[Descriptif])</f>
        <v>Accueil 0-3 ans</v>
      </c>
      <c r="N8" s="355" cm="1">
        <f t="array" ref="N8">SUM((Data!$AV$4:$BI$16)*($K8=Data!$AU$4:$AU$16)*(_xlfn.XLOOKUP('F0 - Générales'!$B$7,Table6[Activité],Table6[Equivalent matrice])=Data!$AV$3:$BI$3))</f>
        <v>1.6794439689519818</v>
      </c>
      <c r="O8" s="379">
        <f>$N8*SUMIFS($D:$D,$A:$A,_xlfn.XLOOKUP($K8,Table6[Equivalent matrice],Table6[Descriptif]))</f>
        <v>0</v>
      </c>
      <c r="R8" s="370"/>
      <c r="S8" s="370"/>
      <c r="W8" s="371"/>
    </row>
    <row r="9" spans="1:26" ht="45" x14ac:dyDescent="0.25">
      <c r="A9" s="384" t="s">
        <v>121</v>
      </c>
      <c r="B9" s="407"/>
      <c r="C9" s="699">
        <f>$B9*Data!$B$5</f>
        <v>0</v>
      </c>
      <c r="D9" s="408"/>
      <c r="E9" s="699">
        <f>$D9/Data!$B$5</f>
        <v>0</v>
      </c>
      <c r="F9" s="399" t="str">
        <f t="shared" si="0"/>
        <v/>
      </c>
      <c r="G9" s="414"/>
      <c r="H9" s="420"/>
      <c r="I9" s="421"/>
      <c r="K9" s="381" t="s">
        <v>115</v>
      </c>
      <c r="L9" s="392" t="str">
        <f>_xlfn.XLOOKUP($K9,Table6[Equivalent matrice],Table6[Activité])</f>
        <v>AUSC</v>
      </c>
      <c r="M9" s="402" t="str">
        <f>_xlfn.XLOOKUP($K9,Table6[Equivalent matrice],Table6[Descriptif])</f>
        <v>Accueil urgent en situation de crise psychosociale aiguë</v>
      </c>
      <c r="N9" s="355" cm="1">
        <f t="array" ref="N9">SUM((Data!$AV$4:$BI$16)*($K9=Data!$AU$4:$AU$16)*(_xlfn.XLOOKUP('F0 - Générales'!$B$7,Table6[Activité],Table6[Equivalent matrice])=Data!$AV$3:$BI$3))</f>
        <v>1.2918631762240651</v>
      </c>
      <c r="O9" s="379">
        <f>$N9*SUMIFS($D:$D,$A:$A,_xlfn.XLOOKUP($K9,Table6[Equivalent matrice],Table6[Descriptif]))</f>
        <v>0</v>
      </c>
      <c r="R9" s="370"/>
      <c r="S9" s="370"/>
    </row>
    <row r="10" spans="1:26" x14ac:dyDescent="0.25">
      <c r="A10" s="384" t="s">
        <v>276</v>
      </c>
      <c r="B10" s="407"/>
      <c r="C10" s="699">
        <f>$B10*Data!$B$5</f>
        <v>0</v>
      </c>
      <c r="D10" s="408"/>
      <c r="E10" s="699">
        <f>$D10/Data!$B$5</f>
        <v>0</v>
      </c>
      <c r="F10" s="399" t="str">
        <f t="shared" si="0"/>
        <v/>
      </c>
      <c r="G10" s="414"/>
      <c r="H10" s="420"/>
      <c r="I10" s="421"/>
      <c r="K10" s="381" t="s">
        <v>276</v>
      </c>
      <c r="L10" s="392" t="str">
        <f>_xlfn.XLOOKUP($K10,Table6[Equivalent matrice],Table6[Activité])</f>
        <v>Petit groupe</v>
      </c>
      <c r="M10" s="402" t="str">
        <f>_xlfn.XLOOKUP($K10,Table6[Equivalent matrice],Table6[Descriptif])</f>
        <v>Petit groupe</v>
      </c>
      <c r="N10" s="355" cm="1">
        <f t="array" ref="N10">SUM((Data!$AV$4:$BI$16)*($K10=Data!$AU$4:$AU$16)*(_xlfn.XLOOKUP('F0 - Générales'!$B$7,Table6[Activité],Table6[Equivalent matrice])=Data!$AV$3:$BI$3))</f>
        <v>1.7645987663430038</v>
      </c>
      <c r="O10" s="379">
        <f>$N10*SUMIFS($D:$D,$A:$A,_xlfn.XLOOKUP($K10,Table6[Equivalent matrice],Table6[Descriptif]))</f>
        <v>0</v>
      </c>
      <c r="R10" s="370"/>
      <c r="S10" s="370"/>
    </row>
    <row r="11" spans="1:26" ht="15.75" thickBot="1" x14ac:dyDescent="0.3">
      <c r="A11" s="384" t="s">
        <v>123</v>
      </c>
      <c r="B11" s="407"/>
      <c r="C11" s="699">
        <f>$B11*Data!$B$5</f>
        <v>0</v>
      </c>
      <c r="D11" s="408"/>
      <c r="E11" s="699">
        <f>$D11/Data!$B$5</f>
        <v>0</v>
      </c>
      <c r="F11" s="399" t="str">
        <f t="shared" si="0"/>
        <v/>
      </c>
      <c r="G11" s="414"/>
      <c r="H11" s="420"/>
      <c r="I11" s="421"/>
      <c r="K11" s="361" t="s">
        <v>303</v>
      </c>
      <c r="L11" s="362"/>
      <c r="M11" s="498"/>
      <c r="N11" s="362"/>
      <c r="O11" s="380">
        <f>SUM(O5:O10)</f>
        <v>0</v>
      </c>
      <c r="R11" s="370"/>
      <c r="S11" s="370"/>
    </row>
    <row r="12" spans="1:26" ht="15.75" thickBot="1" x14ac:dyDescent="0.3">
      <c r="A12" s="387" t="s">
        <v>124</v>
      </c>
      <c r="B12" s="409"/>
      <c r="C12" s="700">
        <f>$B12*Data!$B$5</f>
        <v>0</v>
      </c>
      <c r="D12" s="410"/>
      <c r="E12" s="700">
        <f>$D12/Data!$B$5</f>
        <v>0</v>
      </c>
      <c r="F12" s="400" t="str">
        <f t="shared" si="0"/>
        <v/>
      </c>
      <c r="G12" s="415"/>
      <c r="H12" s="422"/>
      <c r="I12" s="423"/>
      <c r="R12" s="370"/>
      <c r="S12" s="370"/>
    </row>
    <row r="13" spans="1:26" ht="30.75" thickBot="1" x14ac:dyDescent="0.3">
      <c r="A13" s="388" t="s">
        <v>47</v>
      </c>
      <c r="B13" s="707">
        <f t="shared" ref="B13:I13" si="1">SUM(B5:B12)</f>
        <v>0</v>
      </c>
      <c r="C13" s="701">
        <f t="shared" si="1"/>
        <v>0</v>
      </c>
      <c r="D13" s="706">
        <f>SUM(D5:D12)</f>
        <v>0</v>
      </c>
      <c r="E13" s="701">
        <f t="shared" si="1"/>
        <v>0</v>
      </c>
      <c r="F13" s="702" t="str">
        <f t="shared" si="0"/>
        <v/>
      </c>
      <c r="G13" s="703">
        <f t="shared" si="1"/>
        <v>0</v>
      </c>
      <c r="H13" s="704">
        <f t="shared" si="1"/>
        <v>0</v>
      </c>
      <c r="I13" s="705">
        <f t="shared" si="1"/>
        <v>0</v>
      </c>
      <c r="K13" s="390" t="s">
        <v>577</v>
      </c>
      <c r="L13" s="391" t="s">
        <v>557</v>
      </c>
      <c r="M13" s="391" t="s">
        <v>580</v>
      </c>
      <c r="N13" s="391" t="s">
        <v>304</v>
      </c>
      <c r="O13" s="401" t="s">
        <v>302</v>
      </c>
      <c r="R13" s="370"/>
      <c r="S13" s="370"/>
    </row>
    <row r="14" spans="1:26" x14ac:dyDescent="0.25">
      <c r="K14" s="381" t="s">
        <v>123</v>
      </c>
      <c r="L14" s="392" t="s">
        <v>123</v>
      </c>
      <c r="M14" s="402" t="s">
        <v>123</v>
      </c>
      <c r="N14" s="355" cm="1">
        <f t="array" ref="N14">IFERROR(SUM((D5:D13)*(A5:A13=$L14))*SUM((RDP_Effectif[ETP après déduction des h de maladie])*(RDP_Effectif[Affectation]="Encadrement"))/Data!$B$5,0)</f>
        <v>0</v>
      </c>
      <c r="O14" s="379">
        <f>$N14*SUMIFS($D:$D,$A:$A,_xlfn.XLOOKUP($K14,Table6[Equivalent matrice],Table6[Descriptif]))</f>
        <v>0</v>
      </c>
      <c r="P14" s="370"/>
      <c r="Q14" s="370"/>
    </row>
    <row r="15" spans="1:26" x14ac:dyDescent="0.25">
      <c r="K15" s="381" t="s">
        <v>124</v>
      </c>
      <c r="L15" s="392" t="s">
        <v>124</v>
      </c>
      <c r="M15" s="402" t="s">
        <v>124</v>
      </c>
      <c r="N15" s="355" cm="1">
        <f t="array" ref="N15">IFERROR(SUM((D6:D14)*(A6:A14=$L15))*SUM((RDP_Effectif[ETP après déduction des h de maladie])*(RDP_Effectif[Affectation]="Encadrement"))/Data!$B$5,0)</f>
        <v>0</v>
      </c>
      <c r="O15" s="379">
        <f>$N15*SUMIFS($D:$D,$A:$A,_xlfn.XLOOKUP($K15,Table6[Equivalent matrice],Table6[Descriptif]))</f>
        <v>0</v>
      </c>
      <c r="P15" s="370"/>
      <c r="Q15" s="370"/>
      <c r="R15" s="370"/>
      <c r="S15" s="370"/>
      <c r="T15" s="370"/>
      <c r="U15" s="370"/>
      <c r="V15" s="370"/>
      <c r="W15" s="370"/>
      <c r="X15" s="370"/>
      <c r="Y15" s="370"/>
      <c r="Z15" s="370"/>
    </row>
    <row r="16" spans="1:26" ht="15.75" thickBot="1" x14ac:dyDescent="0.3">
      <c r="K16" s="361" t="s">
        <v>303</v>
      </c>
      <c r="L16" s="362"/>
      <c r="M16" s="498"/>
      <c r="N16" s="362"/>
      <c r="O16" s="380">
        <f>SUM(O14:O15)</f>
        <v>0</v>
      </c>
      <c r="P16" s="370"/>
      <c r="Q16" s="370"/>
      <c r="R16" s="370"/>
      <c r="S16" s="370"/>
      <c r="T16" s="370"/>
      <c r="U16" s="370"/>
      <c r="V16" s="370"/>
      <c r="W16" s="370"/>
      <c r="X16" s="370"/>
      <c r="Y16" s="370"/>
      <c r="Z16" s="370"/>
    </row>
    <row r="17" spans="16:26" ht="48" customHeight="1" x14ac:dyDescent="0.25">
      <c r="P17" s="370"/>
      <c r="Q17" s="370"/>
      <c r="R17" s="370"/>
      <c r="S17" s="370"/>
      <c r="T17" s="370"/>
      <c r="U17" s="370"/>
      <c r="V17" s="370"/>
      <c r="W17" s="370"/>
      <c r="X17" s="370"/>
      <c r="Y17" s="370"/>
      <c r="Z17" s="370"/>
    </row>
  </sheetData>
  <sheetProtection algorithmName="SHA-512" hashValue="pVoVwjk+uRVhubAdjjTTBbJeNYR/+/EENnlfXEPIPkXZcAlY3dRX7s8r6CqVPzdzKrCJP8V8ljrFjX7KEK3aQw==" saltValue="0puyw/mAJ/lLFOEk7OxYvA==" spinCount="100000" sheet="1" objects="1" scenarios="1"/>
  <mergeCells count="2">
    <mergeCell ref="B3:G3"/>
    <mergeCell ref="H3:I3"/>
  </mergeCells>
  <conditionalFormatting sqref="A1:G1">
    <cfRule type="containsText" dxfId="20" priority="1" operator="containsText" text="Ne pas">
      <formula>NOT(ISERROR(SEARCH("Ne pas",A1)))</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custom" operator="notEqual" allowBlank="1" showInputMessage="1" showErrorMessage="1" errorTitle="Error" error="Vous avez séléctionné &quot;Horaire* dans l'onglet F0" xr:uid="{91263EE2-6E52-47E0-B3F7-8AD91C49F9BF}">
          <x14:formula1>
            <xm:f>'F0 - Générales'!$B$6="Journalier"</xm:f>
          </x14:formula1>
          <xm:sqref>B5:I13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79998168889431442"/>
    <pageSetUpPr fitToPage="1"/>
  </sheetPr>
  <dimension ref="A2:AMJ30"/>
  <sheetViews>
    <sheetView workbookViewId="0">
      <selection activeCell="M24" sqref="M24"/>
    </sheetView>
  </sheetViews>
  <sheetFormatPr defaultColWidth="12.5703125" defaultRowHeight="15" x14ac:dyDescent="0.25"/>
  <cols>
    <col min="1" max="11" width="11.85546875" style="43" customWidth="1"/>
    <col min="12" max="1024" width="12.28515625" style="43" customWidth="1"/>
    <col min="1025" max="16384" width="12.5703125" style="57"/>
  </cols>
  <sheetData>
    <row r="2" spans="1:11" ht="26.25" x14ac:dyDescent="0.4">
      <c r="A2" s="40" t="s">
        <v>209</v>
      </c>
      <c r="B2" s="41"/>
      <c r="C2" s="41"/>
      <c r="D2" s="41"/>
      <c r="E2" s="41"/>
      <c r="F2" s="41"/>
      <c r="G2" s="42"/>
      <c r="H2" s="42"/>
      <c r="I2" s="41"/>
      <c r="J2" s="41"/>
      <c r="K2" s="41"/>
    </row>
    <row r="3" spans="1:11" x14ac:dyDescent="0.25">
      <c r="A3" s="43" t="s">
        <v>210</v>
      </c>
      <c r="G3" s="44" t="s">
        <v>211</v>
      </c>
      <c r="H3" s="44"/>
    </row>
    <row r="4" spans="1:11" x14ac:dyDescent="0.25">
      <c r="A4" s="45" t="s">
        <v>212</v>
      </c>
      <c r="B4" s="45" t="s">
        <v>213</v>
      </c>
      <c r="C4" s="46"/>
      <c r="D4" s="47" t="s">
        <v>214</v>
      </c>
      <c r="E4" s="46"/>
      <c r="G4" s="45" t="s">
        <v>212</v>
      </c>
      <c r="H4" s="45" t="s">
        <v>213</v>
      </c>
      <c r="I4" s="46"/>
      <c r="J4" s="47" t="s">
        <v>214</v>
      </c>
      <c r="K4" s="46"/>
    </row>
    <row r="5" spans="1:11" x14ac:dyDescent="0.25">
      <c r="A5" s="48">
        <v>45658</v>
      </c>
      <c r="B5" s="48">
        <v>45739</v>
      </c>
      <c r="C5" s="49">
        <f>IF(B5="",0,B5-A5+1)</f>
        <v>82</v>
      </c>
      <c r="D5" s="50">
        <v>0.5</v>
      </c>
      <c r="E5" s="51">
        <f>+C5*D5</f>
        <v>41</v>
      </c>
      <c r="G5" s="48">
        <v>45658</v>
      </c>
      <c r="H5" s="48">
        <v>45808</v>
      </c>
      <c r="I5" s="49">
        <f t="shared" ref="I5:I15" si="0">IF(H5="",0,H5-G5+1)</f>
        <v>151</v>
      </c>
      <c r="J5" s="50">
        <v>0</v>
      </c>
      <c r="K5" s="51">
        <f t="shared" ref="K5:K15" si="1">+I5*J5</f>
        <v>0</v>
      </c>
    </row>
    <row r="6" spans="1:11" x14ac:dyDescent="0.25">
      <c r="A6" s="48">
        <v>45740</v>
      </c>
      <c r="B6" s="48">
        <v>45802</v>
      </c>
      <c r="C6" s="49">
        <f t="shared" ref="C6:C15" si="2">IF(B6="",0,B6-A6+1)</f>
        <v>63</v>
      </c>
      <c r="D6" s="50">
        <v>0</v>
      </c>
      <c r="E6" s="51">
        <f t="shared" ref="E6:E15" si="3">+C6*D6</f>
        <v>0</v>
      </c>
      <c r="G6" s="48">
        <v>45809</v>
      </c>
      <c r="H6" s="48">
        <v>46022</v>
      </c>
      <c r="I6" s="49">
        <f t="shared" si="0"/>
        <v>214</v>
      </c>
      <c r="J6" s="50">
        <v>0.75</v>
      </c>
      <c r="K6" s="51">
        <f t="shared" si="1"/>
        <v>160.5</v>
      </c>
    </row>
    <row r="7" spans="1:11" x14ac:dyDescent="0.25">
      <c r="A7" s="48">
        <v>45803</v>
      </c>
      <c r="B7" s="48">
        <v>46022</v>
      </c>
      <c r="C7" s="49">
        <f t="shared" si="2"/>
        <v>220</v>
      </c>
      <c r="D7" s="50">
        <v>1</v>
      </c>
      <c r="E7" s="51">
        <f t="shared" si="3"/>
        <v>220</v>
      </c>
      <c r="G7" s="48"/>
      <c r="H7" s="48"/>
      <c r="I7" s="49">
        <f t="shared" si="0"/>
        <v>0</v>
      </c>
      <c r="J7" s="50"/>
      <c r="K7" s="51">
        <f t="shared" si="1"/>
        <v>0</v>
      </c>
    </row>
    <row r="8" spans="1:11" x14ac:dyDescent="0.25">
      <c r="A8" s="52"/>
      <c r="B8" s="52"/>
      <c r="C8" s="49">
        <f t="shared" si="2"/>
        <v>0</v>
      </c>
      <c r="D8" s="50"/>
      <c r="E8" s="51">
        <f t="shared" si="3"/>
        <v>0</v>
      </c>
      <c r="G8" s="52"/>
      <c r="H8" s="52"/>
      <c r="I8" s="49">
        <f t="shared" si="0"/>
        <v>0</v>
      </c>
      <c r="J8" s="50"/>
      <c r="K8" s="51">
        <f t="shared" si="1"/>
        <v>0</v>
      </c>
    </row>
    <row r="9" spans="1:11" x14ac:dyDescent="0.25">
      <c r="A9" s="52"/>
      <c r="B9" s="52"/>
      <c r="C9" s="49">
        <f t="shared" si="2"/>
        <v>0</v>
      </c>
      <c r="D9" s="50"/>
      <c r="E9" s="51">
        <f t="shared" si="3"/>
        <v>0</v>
      </c>
      <c r="G9" s="52"/>
      <c r="H9" s="52"/>
      <c r="I9" s="49">
        <f t="shared" si="0"/>
        <v>0</v>
      </c>
      <c r="J9" s="50"/>
      <c r="K9" s="51">
        <f t="shared" si="1"/>
        <v>0</v>
      </c>
    </row>
    <row r="10" spans="1:11" x14ac:dyDescent="0.25">
      <c r="A10" s="52"/>
      <c r="B10" s="52"/>
      <c r="C10" s="49">
        <f t="shared" si="2"/>
        <v>0</v>
      </c>
      <c r="D10" s="50"/>
      <c r="E10" s="51">
        <f t="shared" si="3"/>
        <v>0</v>
      </c>
      <c r="G10" s="52"/>
      <c r="H10" s="52"/>
      <c r="I10" s="49">
        <f t="shared" si="0"/>
        <v>0</v>
      </c>
      <c r="J10" s="50"/>
      <c r="K10" s="51">
        <f t="shared" si="1"/>
        <v>0</v>
      </c>
    </row>
    <row r="11" spans="1:11" x14ac:dyDescent="0.25">
      <c r="A11" s="52"/>
      <c r="B11" s="52"/>
      <c r="C11" s="49">
        <f t="shared" si="2"/>
        <v>0</v>
      </c>
      <c r="D11" s="50"/>
      <c r="E11" s="51">
        <f t="shared" si="3"/>
        <v>0</v>
      </c>
      <c r="G11" s="52"/>
      <c r="H11" s="52"/>
      <c r="I11" s="49">
        <f t="shared" si="0"/>
        <v>0</v>
      </c>
      <c r="J11" s="50"/>
      <c r="K11" s="51">
        <f t="shared" si="1"/>
        <v>0</v>
      </c>
    </row>
    <row r="12" spans="1:11" x14ac:dyDescent="0.25">
      <c r="A12" s="52"/>
      <c r="B12" s="52"/>
      <c r="C12" s="49">
        <f t="shared" si="2"/>
        <v>0</v>
      </c>
      <c r="D12" s="50"/>
      <c r="E12" s="51">
        <f t="shared" si="3"/>
        <v>0</v>
      </c>
      <c r="G12" s="52"/>
      <c r="H12" s="52"/>
      <c r="I12" s="49">
        <f t="shared" si="0"/>
        <v>0</v>
      </c>
      <c r="J12" s="50"/>
      <c r="K12" s="51">
        <f t="shared" si="1"/>
        <v>0</v>
      </c>
    </row>
    <row r="13" spans="1:11" x14ac:dyDescent="0.25">
      <c r="A13" s="52"/>
      <c r="B13" s="52"/>
      <c r="C13" s="49">
        <f t="shared" si="2"/>
        <v>0</v>
      </c>
      <c r="D13" s="50"/>
      <c r="E13" s="51">
        <f t="shared" si="3"/>
        <v>0</v>
      </c>
      <c r="G13" s="52"/>
      <c r="H13" s="52"/>
      <c r="I13" s="49">
        <f t="shared" si="0"/>
        <v>0</v>
      </c>
      <c r="J13" s="50"/>
      <c r="K13" s="51">
        <f t="shared" si="1"/>
        <v>0</v>
      </c>
    </row>
    <row r="14" spans="1:11" x14ac:dyDescent="0.25">
      <c r="A14" s="52"/>
      <c r="B14" s="52"/>
      <c r="C14" s="49">
        <f t="shared" si="2"/>
        <v>0</v>
      </c>
      <c r="D14" s="50"/>
      <c r="E14" s="51">
        <f t="shared" si="3"/>
        <v>0</v>
      </c>
      <c r="G14" s="52"/>
      <c r="H14" s="52"/>
      <c r="I14" s="49">
        <f t="shared" si="0"/>
        <v>0</v>
      </c>
      <c r="J14" s="50"/>
      <c r="K14" s="51">
        <f t="shared" si="1"/>
        <v>0</v>
      </c>
    </row>
    <row r="15" spans="1:11" x14ac:dyDescent="0.25">
      <c r="A15" s="52"/>
      <c r="B15" s="52"/>
      <c r="C15" s="49">
        <f t="shared" si="2"/>
        <v>0</v>
      </c>
      <c r="D15" s="50"/>
      <c r="E15" s="51">
        <f t="shared" si="3"/>
        <v>0</v>
      </c>
      <c r="G15" s="52"/>
      <c r="H15" s="52"/>
      <c r="I15" s="49">
        <f t="shared" si="0"/>
        <v>0</v>
      </c>
      <c r="J15" s="50"/>
      <c r="K15" s="51">
        <f t="shared" si="1"/>
        <v>0</v>
      </c>
    </row>
    <row r="16" spans="1:11" x14ac:dyDescent="0.25">
      <c r="G16" s="44"/>
      <c r="H16" s="44"/>
    </row>
    <row r="17" spans="2:11" x14ac:dyDescent="0.25">
      <c r="B17" s="53" t="s">
        <v>47</v>
      </c>
      <c r="C17" s="54">
        <f>SUM(C5:C15)</f>
        <v>365</v>
      </c>
      <c r="E17" s="54">
        <f>SUM(E5:E15)</f>
        <v>261</v>
      </c>
      <c r="G17" s="44"/>
      <c r="H17" s="53" t="s">
        <v>47</v>
      </c>
      <c r="I17" s="54">
        <f>SUM(I5:I15)</f>
        <v>365</v>
      </c>
      <c r="K17" s="54">
        <f>SUM(K5:K15)</f>
        <v>160.5</v>
      </c>
    </row>
    <row r="18" spans="2:11" x14ac:dyDescent="0.25">
      <c r="G18" s="44"/>
      <c r="H18" s="44"/>
    </row>
    <row r="19" spans="2:11" x14ac:dyDescent="0.25">
      <c r="E19" s="55" t="s">
        <v>46</v>
      </c>
      <c r="G19" s="44"/>
      <c r="H19" s="44"/>
      <c r="K19" s="55" t="s">
        <v>46</v>
      </c>
    </row>
    <row r="20" spans="2:11" x14ac:dyDescent="0.25">
      <c r="E20" s="56">
        <f>+E17/C17</f>
        <v>0.71506849315068488</v>
      </c>
      <c r="G20" s="44"/>
      <c r="H20" s="44"/>
      <c r="K20" s="56">
        <f>+K17/I17</f>
        <v>0.4397260273972603</v>
      </c>
    </row>
    <row r="21" spans="2:11" x14ac:dyDescent="0.25">
      <c r="G21" s="44"/>
      <c r="H21" s="44"/>
    </row>
    <row r="22" spans="2:11" x14ac:dyDescent="0.25">
      <c r="G22" s="44"/>
      <c r="H22" s="44"/>
    </row>
    <row r="23" spans="2:11" x14ac:dyDescent="0.25">
      <c r="G23" s="44"/>
      <c r="H23" s="44"/>
    </row>
    <row r="24" spans="2:11" x14ac:dyDescent="0.25">
      <c r="G24" s="44"/>
      <c r="H24" s="44"/>
    </row>
    <row r="25" spans="2:11" x14ac:dyDescent="0.25">
      <c r="G25" s="44"/>
      <c r="H25" s="44"/>
    </row>
    <row r="26" spans="2:11" x14ac:dyDescent="0.25">
      <c r="G26" s="44"/>
      <c r="H26" s="44"/>
    </row>
    <row r="27" spans="2:11" x14ac:dyDescent="0.25">
      <c r="G27" s="44"/>
      <c r="H27" s="44"/>
    </row>
    <row r="28" spans="2:11" x14ac:dyDescent="0.25">
      <c r="G28" s="44"/>
      <c r="H28" s="44"/>
    </row>
    <row r="29" spans="2:11" x14ac:dyDescent="0.25">
      <c r="G29" s="44"/>
      <c r="H29" s="44"/>
    </row>
    <row r="30" spans="2:11" x14ac:dyDescent="0.25">
      <c r="G30" s="44"/>
      <c r="H30" s="44"/>
    </row>
  </sheetData>
  <printOptions horizontalCentered="1" headings="1"/>
  <pageMargins left="0.3543307086614173" right="0.3543307086614173" top="0.86574803149606305" bottom="0.6393700787401575" header="0.47204724409448823" footer="0.15748031496062992"/>
  <pageSetup paperSize="9" scale="82" orientation="landscape" r:id="rId1"/>
  <headerFooter alignWithMargins="0">
    <oddFooter>&amp;L&amp;"Calibri,Regular"&amp;K000000&amp;F/&amp;A&amp;R&amp;"Calibri,Regular"&amp;K000000Date d'impression : &amp;D
Page &amp;P sur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79998168889431442"/>
    <pageSetUpPr fitToPage="1"/>
  </sheetPr>
  <dimension ref="A1:AMJ308"/>
  <sheetViews>
    <sheetView workbookViewId="0">
      <selection activeCell="Q2" sqref="Q2:R2"/>
    </sheetView>
  </sheetViews>
  <sheetFormatPr defaultColWidth="12.5703125" defaultRowHeight="15" x14ac:dyDescent="0.25"/>
  <cols>
    <col min="1" max="1" width="2" style="43" customWidth="1"/>
    <col min="2" max="2" width="11.28515625" style="43" customWidth="1"/>
    <col min="3" max="3" width="12" style="43" customWidth="1"/>
    <col min="4" max="4" width="6.28515625" style="43" customWidth="1"/>
    <col min="5" max="5" width="8.42578125" style="43" customWidth="1"/>
    <col min="6" max="6" width="8.140625" style="43" customWidth="1"/>
    <col min="7" max="7" width="2" style="43" customWidth="1"/>
    <col min="8" max="8" width="11.28515625" style="43" customWidth="1"/>
    <col min="9" max="9" width="12" style="43" customWidth="1"/>
    <col min="10" max="10" width="6.28515625" style="43" customWidth="1"/>
    <col min="11" max="11" width="8.42578125" style="43" customWidth="1"/>
    <col min="12" max="12" width="8.140625" style="43" customWidth="1"/>
    <col min="13" max="13" width="2" style="43" customWidth="1"/>
    <col min="14" max="14" width="11.28515625" style="43" customWidth="1"/>
    <col min="15" max="15" width="12" style="43" customWidth="1"/>
    <col min="16" max="16" width="6.28515625" style="43" customWidth="1"/>
    <col min="17" max="17" width="8.42578125" style="43" customWidth="1"/>
    <col min="18" max="18" width="8.140625" style="43" customWidth="1"/>
    <col min="19" max="20" width="2.42578125" style="43" customWidth="1"/>
    <col min="21" max="23" width="12.28515625" style="43" hidden="1" customWidth="1"/>
    <col min="24" max="1024" width="12.28515625" style="43" customWidth="1"/>
    <col min="1025" max="16384" width="12.5703125" style="57"/>
  </cols>
  <sheetData>
    <row r="1" spans="2:23" ht="21" x14ac:dyDescent="0.35">
      <c r="B1" s="58" t="s">
        <v>215</v>
      </c>
      <c r="H1" s="43" t="s">
        <v>216</v>
      </c>
    </row>
    <row r="2" spans="2:23" ht="26.45" customHeight="1" x14ac:dyDescent="0.4">
      <c r="B2" s="59" t="s">
        <v>217</v>
      </c>
      <c r="C2" s="732"/>
      <c r="D2" s="732"/>
      <c r="E2" s="732"/>
      <c r="F2" s="732"/>
      <c r="G2" s="732"/>
      <c r="H2" s="732"/>
      <c r="I2" s="732"/>
      <c r="J2" s="732"/>
      <c r="K2" s="41"/>
      <c r="L2" s="41"/>
      <c r="M2" s="41"/>
      <c r="N2" s="60" t="s">
        <v>218</v>
      </c>
      <c r="O2" s="61">
        <f>870-COUNTBLANK(U4:W293)</f>
        <v>0</v>
      </c>
      <c r="P2" s="62" t="s">
        <v>46</v>
      </c>
      <c r="Q2" s="733">
        <f>F19+L19+R19+F36+L36+R36+F53+L53+R53++F70+L70+R70+F87+L87+R87+F104+L104+R104+F121+L121+R121+F138+L138+R138+F155+L155+R155+F172+L172+R172+F189+L189+R189+F206+L206+R206+F223+L223+R223+F240+L240+R240+F257+L257+R257+F274+L274+R274+F291+L291+R291+F308+L308+R308</f>
        <v>0</v>
      </c>
      <c r="R2" s="733"/>
    </row>
    <row r="3" spans="2:23" ht="8.25" customHeight="1" x14ac:dyDescent="0.4">
      <c r="B3" s="63"/>
      <c r="H3" s="63"/>
      <c r="N3" s="63"/>
    </row>
    <row r="4" spans="2:23" ht="14.45" customHeight="1" x14ac:dyDescent="0.25">
      <c r="B4" s="64" t="s">
        <v>219</v>
      </c>
      <c r="C4" s="731"/>
      <c r="D4" s="731"/>
      <c r="E4" s="731"/>
      <c r="F4" s="731"/>
      <c r="H4" s="64" t="s">
        <v>219</v>
      </c>
      <c r="I4" s="731"/>
      <c r="J4" s="731"/>
      <c r="K4" s="731"/>
      <c r="L4" s="731"/>
      <c r="N4" s="64" t="s">
        <v>219</v>
      </c>
      <c r="O4" s="731"/>
      <c r="P4" s="731"/>
      <c r="Q4" s="731"/>
      <c r="R4" s="731"/>
      <c r="U4" s="51" t="str">
        <f>IF(C4&gt;"",C4,"")</f>
        <v/>
      </c>
      <c r="V4" s="51" t="str">
        <f>IF(I4&gt;"",I4,"")</f>
        <v/>
      </c>
      <c r="W4" s="51" t="str">
        <f>IF(O4&gt;"",O4,"")</f>
        <v/>
      </c>
    </row>
    <row r="5" spans="2:23" ht="4.5" customHeight="1" x14ac:dyDescent="0.25"/>
    <row r="6" spans="2:23" x14ac:dyDescent="0.25">
      <c r="B6" s="45" t="s">
        <v>212</v>
      </c>
      <c r="C6" s="45" t="s">
        <v>213</v>
      </c>
      <c r="D6" s="46"/>
      <c r="E6" s="47" t="s">
        <v>214</v>
      </c>
      <c r="F6" s="46"/>
      <c r="H6" s="45" t="s">
        <v>212</v>
      </c>
      <c r="I6" s="45" t="s">
        <v>213</v>
      </c>
      <c r="J6" s="46"/>
      <c r="K6" s="47" t="s">
        <v>214</v>
      </c>
      <c r="L6" s="46"/>
      <c r="N6" s="45" t="s">
        <v>212</v>
      </c>
      <c r="O6" s="45" t="s">
        <v>213</v>
      </c>
      <c r="P6" s="46"/>
      <c r="Q6" s="47" t="s">
        <v>214</v>
      </c>
      <c r="R6" s="46"/>
    </row>
    <row r="7" spans="2:23" x14ac:dyDescent="0.25">
      <c r="B7" s="65"/>
      <c r="C7" s="65"/>
      <c r="D7" s="49">
        <f t="shared" ref="D7:D15" si="0">IF(C7="",0,C7-B7+1)</f>
        <v>0</v>
      </c>
      <c r="E7" s="50"/>
      <c r="F7" s="51">
        <f t="shared" ref="F7:F15" si="1">+D7*E7</f>
        <v>0</v>
      </c>
      <c r="H7" s="65"/>
      <c r="I7" s="65"/>
      <c r="J7" s="49">
        <f t="shared" ref="J7:J15" si="2">IF(I7="",0,I7-H7+1)</f>
        <v>0</v>
      </c>
      <c r="K7" s="50"/>
      <c r="L7" s="51">
        <f t="shared" ref="L7:L15" si="3">+J7*K7</f>
        <v>0</v>
      </c>
      <c r="N7" s="65"/>
      <c r="O7" s="65"/>
      <c r="P7" s="49">
        <f t="shared" ref="P7:P15" si="4">IF(O7="",0,O7-N7+1)</f>
        <v>0</v>
      </c>
      <c r="Q7" s="50"/>
      <c r="R7" s="51">
        <f t="shared" ref="R7:R15" si="5">+P7*Q7</f>
        <v>0</v>
      </c>
    </row>
    <row r="8" spans="2:23" x14ac:dyDescent="0.25">
      <c r="B8" s="65"/>
      <c r="C8" s="65"/>
      <c r="D8" s="49">
        <f t="shared" si="0"/>
        <v>0</v>
      </c>
      <c r="E8" s="50"/>
      <c r="F8" s="51">
        <f t="shared" si="1"/>
        <v>0</v>
      </c>
      <c r="H8" s="65"/>
      <c r="I8" s="65"/>
      <c r="J8" s="49">
        <f t="shared" si="2"/>
        <v>0</v>
      </c>
      <c r="K8" s="50"/>
      <c r="L8" s="51">
        <f t="shared" si="3"/>
        <v>0</v>
      </c>
      <c r="N8" s="65"/>
      <c r="O8" s="65"/>
      <c r="P8" s="49">
        <f t="shared" si="4"/>
        <v>0</v>
      </c>
      <c r="Q8" s="50"/>
      <c r="R8" s="51">
        <f t="shared" si="5"/>
        <v>0</v>
      </c>
    </row>
    <row r="9" spans="2:23" x14ac:dyDescent="0.25">
      <c r="B9" s="65"/>
      <c r="C9" s="65"/>
      <c r="D9" s="49">
        <f t="shared" si="0"/>
        <v>0</v>
      </c>
      <c r="E9" s="50"/>
      <c r="F9" s="51">
        <f t="shared" si="1"/>
        <v>0</v>
      </c>
      <c r="H9" s="65"/>
      <c r="I9" s="65"/>
      <c r="J9" s="49">
        <f t="shared" si="2"/>
        <v>0</v>
      </c>
      <c r="K9" s="50"/>
      <c r="L9" s="51">
        <f t="shared" si="3"/>
        <v>0</v>
      </c>
      <c r="N9" s="65"/>
      <c r="O9" s="65"/>
      <c r="P9" s="49">
        <f t="shared" si="4"/>
        <v>0</v>
      </c>
      <c r="Q9" s="50"/>
      <c r="R9" s="51">
        <f t="shared" si="5"/>
        <v>0</v>
      </c>
    </row>
    <row r="10" spans="2:23" x14ac:dyDescent="0.25">
      <c r="B10" s="65"/>
      <c r="C10" s="65"/>
      <c r="D10" s="49">
        <f t="shared" si="0"/>
        <v>0</v>
      </c>
      <c r="E10" s="50"/>
      <c r="F10" s="51">
        <f t="shared" si="1"/>
        <v>0</v>
      </c>
      <c r="H10" s="65"/>
      <c r="I10" s="65"/>
      <c r="J10" s="49">
        <f t="shared" si="2"/>
        <v>0</v>
      </c>
      <c r="K10" s="50"/>
      <c r="L10" s="51">
        <f t="shared" si="3"/>
        <v>0</v>
      </c>
      <c r="N10" s="65"/>
      <c r="O10" s="65"/>
      <c r="P10" s="49">
        <f t="shared" si="4"/>
        <v>0</v>
      </c>
      <c r="Q10" s="50"/>
      <c r="R10" s="51">
        <f t="shared" si="5"/>
        <v>0</v>
      </c>
    </row>
    <row r="11" spans="2:23" x14ac:dyDescent="0.25">
      <c r="B11" s="65"/>
      <c r="C11" s="65"/>
      <c r="D11" s="49">
        <f t="shared" si="0"/>
        <v>0</v>
      </c>
      <c r="E11" s="50"/>
      <c r="F11" s="51">
        <f t="shared" si="1"/>
        <v>0</v>
      </c>
      <c r="H11" s="65"/>
      <c r="I11" s="65"/>
      <c r="J11" s="49">
        <f t="shared" si="2"/>
        <v>0</v>
      </c>
      <c r="K11" s="50"/>
      <c r="L11" s="51">
        <f t="shared" si="3"/>
        <v>0</v>
      </c>
      <c r="N11" s="65"/>
      <c r="O11" s="65"/>
      <c r="P11" s="49">
        <f t="shared" si="4"/>
        <v>0</v>
      </c>
      <c r="Q11" s="50"/>
      <c r="R11" s="51">
        <f t="shared" si="5"/>
        <v>0</v>
      </c>
    </row>
    <row r="12" spans="2:23" x14ac:dyDescent="0.25">
      <c r="B12" s="65"/>
      <c r="C12" s="65"/>
      <c r="D12" s="49">
        <f t="shared" si="0"/>
        <v>0</v>
      </c>
      <c r="E12" s="50"/>
      <c r="F12" s="51">
        <f t="shared" si="1"/>
        <v>0</v>
      </c>
      <c r="H12" s="65"/>
      <c r="I12" s="65"/>
      <c r="J12" s="49">
        <f t="shared" si="2"/>
        <v>0</v>
      </c>
      <c r="K12" s="50"/>
      <c r="L12" s="51">
        <f t="shared" si="3"/>
        <v>0</v>
      </c>
      <c r="N12" s="65"/>
      <c r="O12" s="65"/>
      <c r="P12" s="49">
        <f t="shared" si="4"/>
        <v>0</v>
      </c>
      <c r="Q12" s="50"/>
      <c r="R12" s="51">
        <f t="shared" si="5"/>
        <v>0</v>
      </c>
    </row>
    <row r="13" spans="2:23" x14ac:dyDescent="0.25">
      <c r="B13" s="66"/>
      <c r="C13" s="66"/>
      <c r="D13" s="49">
        <f t="shared" si="0"/>
        <v>0</v>
      </c>
      <c r="E13" s="50"/>
      <c r="F13" s="51">
        <f t="shared" si="1"/>
        <v>0</v>
      </c>
      <c r="H13" s="66"/>
      <c r="I13" s="66"/>
      <c r="J13" s="49">
        <f t="shared" si="2"/>
        <v>0</v>
      </c>
      <c r="K13" s="50"/>
      <c r="L13" s="51">
        <f t="shared" si="3"/>
        <v>0</v>
      </c>
      <c r="N13" s="66"/>
      <c r="O13" s="66"/>
      <c r="P13" s="49">
        <f t="shared" si="4"/>
        <v>0</v>
      </c>
      <c r="Q13" s="50"/>
      <c r="R13" s="51">
        <f t="shared" si="5"/>
        <v>0</v>
      </c>
    </row>
    <row r="14" spans="2:23" x14ac:dyDescent="0.25">
      <c r="B14" s="66"/>
      <c r="C14" s="66"/>
      <c r="D14" s="49">
        <f t="shared" si="0"/>
        <v>0</v>
      </c>
      <c r="E14" s="50"/>
      <c r="F14" s="51">
        <f t="shared" si="1"/>
        <v>0</v>
      </c>
      <c r="H14" s="66"/>
      <c r="I14" s="66"/>
      <c r="J14" s="49">
        <f t="shared" si="2"/>
        <v>0</v>
      </c>
      <c r="K14" s="50"/>
      <c r="L14" s="51">
        <f t="shared" si="3"/>
        <v>0</v>
      </c>
      <c r="N14" s="66"/>
      <c r="O14" s="66"/>
      <c r="P14" s="49">
        <f t="shared" si="4"/>
        <v>0</v>
      </c>
      <c r="Q14" s="50"/>
      <c r="R14" s="51">
        <f t="shared" si="5"/>
        <v>0</v>
      </c>
    </row>
    <row r="15" spans="2:23" x14ac:dyDescent="0.25">
      <c r="B15" s="66"/>
      <c r="C15" s="66"/>
      <c r="D15" s="49">
        <f t="shared" si="0"/>
        <v>0</v>
      </c>
      <c r="E15" s="50"/>
      <c r="F15" s="51">
        <f t="shared" si="1"/>
        <v>0</v>
      </c>
      <c r="H15" s="66"/>
      <c r="I15" s="66"/>
      <c r="J15" s="49">
        <f t="shared" si="2"/>
        <v>0</v>
      </c>
      <c r="K15" s="50"/>
      <c r="L15" s="51">
        <f t="shared" si="3"/>
        <v>0</v>
      </c>
      <c r="N15" s="66"/>
      <c r="O15" s="66"/>
      <c r="P15" s="49">
        <f t="shared" si="4"/>
        <v>0</v>
      </c>
      <c r="Q15" s="50"/>
      <c r="R15" s="51">
        <f t="shared" si="5"/>
        <v>0</v>
      </c>
    </row>
    <row r="16" spans="2:23" ht="4.5" customHeight="1" x14ac:dyDescent="0.25"/>
    <row r="17" spans="2:23" x14ac:dyDescent="0.25">
      <c r="C17" s="53" t="s">
        <v>47</v>
      </c>
      <c r="D17" s="67">
        <f>SUM(D7:D15)</f>
        <v>0</v>
      </c>
      <c r="F17" s="54">
        <f>SUM(F7:F15)</f>
        <v>0</v>
      </c>
      <c r="I17" s="53" t="s">
        <v>47</v>
      </c>
      <c r="J17" s="67">
        <f>SUM(J7:J15)</f>
        <v>0</v>
      </c>
      <c r="L17" s="54">
        <f>SUM(L7:L15)</f>
        <v>0</v>
      </c>
      <c r="O17" s="53" t="s">
        <v>47</v>
      </c>
      <c r="P17" s="67">
        <f>SUM(P7:P15)</f>
        <v>0</v>
      </c>
      <c r="R17" s="54">
        <f>SUM(R7:R15)</f>
        <v>0</v>
      </c>
    </row>
    <row r="18" spans="2:23" ht="3.75" customHeight="1" x14ac:dyDescent="0.25"/>
    <row r="19" spans="2:23" x14ac:dyDescent="0.25">
      <c r="E19" s="55" t="s">
        <v>46</v>
      </c>
      <c r="F19" s="56">
        <f>IF(D17=0,0,F17/D17)</f>
        <v>0</v>
      </c>
      <c r="K19" s="55" t="s">
        <v>46</v>
      </c>
      <c r="L19" s="56">
        <f>IF(J17=0,0,L17/J17)</f>
        <v>0</v>
      </c>
      <c r="Q19" s="55" t="s">
        <v>46</v>
      </c>
      <c r="R19" s="56">
        <f>IF(P17=0,0,R17/P17)</f>
        <v>0</v>
      </c>
    </row>
    <row r="20" spans="2:23" ht="15" customHeight="1" x14ac:dyDescent="0.25"/>
    <row r="21" spans="2:23" x14ac:dyDescent="0.25">
      <c r="B21" s="64" t="s">
        <v>219</v>
      </c>
      <c r="C21" s="731"/>
      <c r="D21" s="731"/>
      <c r="E21" s="731"/>
      <c r="F21" s="731"/>
      <c r="H21" s="64" t="s">
        <v>219</v>
      </c>
      <c r="I21" s="731"/>
      <c r="J21" s="731"/>
      <c r="K21" s="731"/>
      <c r="L21" s="731"/>
      <c r="N21" s="64" t="s">
        <v>219</v>
      </c>
      <c r="O21" s="731"/>
      <c r="P21" s="731"/>
      <c r="Q21" s="731"/>
      <c r="R21" s="731"/>
      <c r="U21" s="51" t="str">
        <f>IF(C21&gt;"",C21,"")</f>
        <v/>
      </c>
      <c r="V21" s="51" t="str">
        <f>IF(I21&gt;"",I21,"")</f>
        <v/>
      </c>
      <c r="W21" s="51" t="str">
        <f>IF(O21&gt;"",O21,"")</f>
        <v/>
      </c>
    </row>
    <row r="22" spans="2:23" ht="4.5" customHeight="1" x14ac:dyDescent="0.25"/>
    <row r="23" spans="2:23" x14ac:dyDescent="0.25">
      <c r="B23" s="45" t="s">
        <v>212</v>
      </c>
      <c r="C23" s="45" t="s">
        <v>213</v>
      </c>
      <c r="D23" s="46"/>
      <c r="E23" s="47" t="s">
        <v>214</v>
      </c>
      <c r="F23" s="46"/>
      <c r="H23" s="45" t="s">
        <v>212</v>
      </c>
      <c r="I23" s="45" t="s">
        <v>213</v>
      </c>
      <c r="J23" s="46"/>
      <c r="K23" s="47" t="s">
        <v>214</v>
      </c>
      <c r="L23" s="46"/>
      <c r="N23" s="45" t="s">
        <v>212</v>
      </c>
      <c r="O23" s="45" t="s">
        <v>213</v>
      </c>
      <c r="P23" s="46"/>
      <c r="Q23" s="47" t="s">
        <v>214</v>
      </c>
      <c r="R23" s="46"/>
    </row>
    <row r="24" spans="2:23" x14ac:dyDescent="0.25">
      <c r="B24" s="65"/>
      <c r="C24" s="65"/>
      <c r="D24" s="49">
        <f t="shared" ref="D24:D32" si="6">IF(C24="",0,C24-B24+1)</f>
        <v>0</v>
      </c>
      <c r="E24" s="68"/>
      <c r="F24" s="51">
        <f t="shared" ref="F24:F32" si="7">+D24*E24</f>
        <v>0</v>
      </c>
      <c r="H24" s="65"/>
      <c r="I24" s="65"/>
      <c r="J24" s="49">
        <f t="shared" ref="J24:J32" si="8">IF(I24="",0,I24-H24+1)</f>
        <v>0</v>
      </c>
      <c r="K24" s="50"/>
      <c r="L24" s="51">
        <f t="shared" ref="L24:L32" si="9">+J24*K24</f>
        <v>0</v>
      </c>
      <c r="N24" s="65"/>
      <c r="O24" s="65"/>
      <c r="P24" s="49">
        <f t="shared" ref="P24:P32" si="10">IF(O24="",0,O24-N24+1)</f>
        <v>0</v>
      </c>
      <c r="Q24" s="50"/>
      <c r="R24" s="51">
        <f t="shared" ref="R24:R32" si="11">+P24*Q24</f>
        <v>0</v>
      </c>
    </row>
    <row r="25" spans="2:23" x14ac:dyDescent="0.25">
      <c r="B25" s="65"/>
      <c r="C25" s="65"/>
      <c r="D25" s="49">
        <f t="shared" si="6"/>
        <v>0</v>
      </c>
      <c r="E25" s="50"/>
      <c r="F25" s="51">
        <f t="shared" si="7"/>
        <v>0</v>
      </c>
      <c r="H25" s="65"/>
      <c r="I25" s="65"/>
      <c r="J25" s="49">
        <f t="shared" si="8"/>
        <v>0</v>
      </c>
      <c r="K25" s="50"/>
      <c r="L25" s="51">
        <f t="shared" si="9"/>
        <v>0</v>
      </c>
      <c r="N25" s="65"/>
      <c r="O25" s="65"/>
      <c r="P25" s="49">
        <f t="shared" si="10"/>
        <v>0</v>
      </c>
      <c r="Q25" s="50"/>
      <c r="R25" s="51">
        <f t="shared" si="11"/>
        <v>0</v>
      </c>
    </row>
    <row r="26" spans="2:23" x14ac:dyDescent="0.25">
      <c r="B26" s="65"/>
      <c r="C26" s="65"/>
      <c r="D26" s="49">
        <f t="shared" si="6"/>
        <v>0</v>
      </c>
      <c r="E26" s="50"/>
      <c r="F26" s="51">
        <f t="shared" si="7"/>
        <v>0</v>
      </c>
      <c r="H26" s="65"/>
      <c r="I26" s="65"/>
      <c r="J26" s="49">
        <f t="shared" si="8"/>
        <v>0</v>
      </c>
      <c r="K26" s="50"/>
      <c r="L26" s="51">
        <f t="shared" si="9"/>
        <v>0</v>
      </c>
      <c r="N26" s="65"/>
      <c r="O26" s="65"/>
      <c r="P26" s="49">
        <f t="shared" si="10"/>
        <v>0</v>
      </c>
      <c r="Q26" s="50"/>
      <c r="R26" s="51">
        <f t="shared" si="11"/>
        <v>0</v>
      </c>
    </row>
    <row r="27" spans="2:23" x14ac:dyDescent="0.25">
      <c r="B27" s="65"/>
      <c r="C27" s="65"/>
      <c r="D27" s="49">
        <f t="shared" si="6"/>
        <v>0</v>
      </c>
      <c r="E27" s="50"/>
      <c r="F27" s="51">
        <f t="shared" si="7"/>
        <v>0</v>
      </c>
      <c r="H27" s="65"/>
      <c r="I27" s="65"/>
      <c r="J27" s="49">
        <f t="shared" si="8"/>
        <v>0</v>
      </c>
      <c r="K27" s="50"/>
      <c r="L27" s="51">
        <f t="shared" si="9"/>
        <v>0</v>
      </c>
      <c r="N27" s="65"/>
      <c r="O27" s="65"/>
      <c r="P27" s="49">
        <f t="shared" si="10"/>
        <v>0</v>
      </c>
      <c r="Q27" s="50"/>
      <c r="R27" s="51">
        <f t="shared" si="11"/>
        <v>0</v>
      </c>
    </row>
    <row r="28" spans="2:23" x14ac:dyDescent="0.25">
      <c r="B28" s="65"/>
      <c r="C28" s="65"/>
      <c r="D28" s="49">
        <f t="shared" si="6"/>
        <v>0</v>
      </c>
      <c r="E28" s="50"/>
      <c r="F28" s="51">
        <f t="shared" si="7"/>
        <v>0</v>
      </c>
      <c r="H28" s="65"/>
      <c r="I28" s="65"/>
      <c r="J28" s="49">
        <f t="shared" si="8"/>
        <v>0</v>
      </c>
      <c r="K28" s="50"/>
      <c r="L28" s="51">
        <f t="shared" si="9"/>
        <v>0</v>
      </c>
      <c r="N28" s="65"/>
      <c r="O28" s="65"/>
      <c r="P28" s="49">
        <f t="shared" si="10"/>
        <v>0</v>
      </c>
      <c r="Q28" s="50"/>
      <c r="R28" s="51">
        <f t="shared" si="11"/>
        <v>0</v>
      </c>
    </row>
    <row r="29" spans="2:23" x14ac:dyDescent="0.25">
      <c r="B29" s="65"/>
      <c r="C29" s="65"/>
      <c r="D29" s="49">
        <f t="shared" si="6"/>
        <v>0</v>
      </c>
      <c r="E29" s="50"/>
      <c r="F29" s="51">
        <f t="shared" si="7"/>
        <v>0</v>
      </c>
      <c r="H29" s="65"/>
      <c r="I29" s="65"/>
      <c r="J29" s="49">
        <f t="shared" si="8"/>
        <v>0</v>
      </c>
      <c r="K29" s="50"/>
      <c r="L29" s="51">
        <f t="shared" si="9"/>
        <v>0</v>
      </c>
      <c r="N29" s="65"/>
      <c r="O29" s="65"/>
      <c r="P29" s="49">
        <f t="shared" si="10"/>
        <v>0</v>
      </c>
      <c r="Q29" s="50"/>
      <c r="R29" s="51">
        <f t="shared" si="11"/>
        <v>0</v>
      </c>
    </row>
    <row r="30" spans="2:23" x14ac:dyDescent="0.25">
      <c r="B30" s="66"/>
      <c r="C30" s="66"/>
      <c r="D30" s="49">
        <f t="shared" si="6"/>
        <v>0</v>
      </c>
      <c r="E30" s="50"/>
      <c r="F30" s="51">
        <f t="shared" si="7"/>
        <v>0</v>
      </c>
      <c r="H30" s="66"/>
      <c r="I30" s="66"/>
      <c r="J30" s="49">
        <f t="shared" si="8"/>
        <v>0</v>
      </c>
      <c r="K30" s="50"/>
      <c r="L30" s="51">
        <f t="shared" si="9"/>
        <v>0</v>
      </c>
      <c r="N30" s="66"/>
      <c r="O30" s="66"/>
      <c r="P30" s="49">
        <f t="shared" si="10"/>
        <v>0</v>
      </c>
      <c r="Q30" s="50"/>
      <c r="R30" s="51">
        <f t="shared" si="11"/>
        <v>0</v>
      </c>
    </row>
    <row r="31" spans="2:23" x14ac:dyDescent="0.25">
      <c r="B31" s="66"/>
      <c r="C31" s="66"/>
      <c r="D31" s="49">
        <f t="shared" si="6"/>
        <v>0</v>
      </c>
      <c r="E31" s="50"/>
      <c r="F31" s="51">
        <f t="shared" si="7"/>
        <v>0</v>
      </c>
      <c r="H31" s="66"/>
      <c r="I31" s="66"/>
      <c r="J31" s="49">
        <f t="shared" si="8"/>
        <v>0</v>
      </c>
      <c r="K31" s="50"/>
      <c r="L31" s="51">
        <f t="shared" si="9"/>
        <v>0</v>
      </c>
      <c r="N31" s="66"/>
      <c r="O31" s="66"/>
      <c r="P31" s="49">
        <f t="shared" si="10"/>
        <v>0</v>
      </c>
      <c r="Q31" s="50"/>
      <c r="R31" s="51">
        <f t="shared" si="11"/>
        <v>0</v>
      </c>
    </row>
    <row r="32" spans="2:23" x14ac:dyDescent="0.25">
      <c r="B32" s="66"/>
      <c r="C32" s="66"/>
      <c r="D32" s="49">
        <f t="shared" si="6"/>
        <v>0</v>
      </c>
      <c r="E32" s="50"/>
      <c r="F32" s="51">
        <f t="shared" si="7"/>
        <v>0</v>
      </c>
      <c r="H32" s="66"/>
      <c r="I32" s="66"/>
      <c r="J32" s="49">
        <f t="shared" si="8"/>
        <v>0</v>
      </c>
      <c r="K32" s="50"/>
      <c r="L32" s="51">
        <f t="shared" si="9"/>
        <v>0</v>
      </c>
      <c r="N32" s="66"/>
      <c r="O32" s="66"/>
      <c r="P32" s="49">
        <f t="shared" si="10"/>
        <v>0</v>
      </c>
      <c r="Q32" s="50"/>
      <c r="R32" s="51">
        <f t="shared" si="11"/>
        <v>0</v>
      </c>
    </row>
    <row r="33" spans="2:23" ht="4.5" customHeight="1" x14ac:dyDescent="0.25"/>
    <row r="34" spans="2:23" x14ac:dyDescent="0.25">
      <c r="C34" s="53" t="s">
        <v>47</v>
      </c>
      <c r="D34" s="67">
        <f>SUM(D24:D32)</f>
        <v>0</v>
      </c>
      <c r="F34" s="54">
        <f>SUM(F24:F32)</f>
        <v>0</v>
      </c>
      <c r="I34" s="53" t="s">
        <v>47</v>
      </c>
      <c r="J34" s="67">
        <f>SUM(J24:J32)</f>
        <v>0</v>
      </c>
      <c r="L34" s="54">
        <f>SUM(L24:L32)</f>
        <v>0</v>
      </c>
      <c r="O34" s="53" t="s">
        <v>47</v>
      </c>
      <c r="P34" s="67">
        <f>SUM(P24:P32)</f>
        <v>0</v>
      </c>
      <c r="R34" s="54">
        <f>SUM(R24:R32)</f>
        <v>0</v>
      </c>
    </row>
    <row r="35" spans="2:23" ht="3.75" customHeight="1" x14ac:dyDescent="0.25"/>
    <row r="36" spans="2:23" x14ac:dyDescent="0.25">
      <c r="E36" s="55" t="s">
        <v>46</v>
      </c>
      <c r="F36" s="56">
        <f>IF(D34=0,0,F34/D34)</f>
        <v>0</v>
      </c>
      <c r="K36" s="55" t="s">
        <v>46</v>
      </c>
      <c r="L36" s="56">
        <f>IF(J34=0,0,L34/J34)</f>
        <v>0</v>
      </c>
      <c r="Q36" s="55" t="s">
        <v>46</v>
      </c>
      <c r="R36" s="56">
        <f>IF(P34=0,0,R34/P34)</f>
        <v>0</v>
      </c>
    </row>
    <row r="38" spans="2:23" x14ac:dyDescent="0.25">
      <c r="B38" s="64" t="s">
        <v>219</v>
      </c>
      <c r="C38" s="731"/>
      <c r="D38" s="731"/>
      <c r="E38" s="731"/>
      <c r="F38" s="731"/>
      <c r="H38" s="64" t="s">
        <v>219</v>
      </c>
      <c r="I38" s="731"/>
      <c r="J38" s="731"/>
      <c r="K38" s="731"/>
      <c r="L38" s="731"/>
      <c r="N38" s="64" t="s">
        <v>219</v>
      </c>
      <c r="O38" s="731"/>
      <c r="P38" s="731"/>
      <c r="Q38" s="731"/>
      <c r="R38" s="731"/>
      <c r="U38" s="51" t="str">
        <f>IF(C38&gt;"",C38,"")</f>
        <v/>
      </c>
      <c r="V38" s="51" t="str">
        <f>IF(I38&gt;"",I38,"")</f>
        <v/>
      </c>
      <c r="W38" s="51" t="str">
        <f>IF(O38&gt;"",O38,"")</f>
        <v/>
      </c>
    </row>
    <row r="39" spans="2:23" ht="4.5" customHeight="1" x14ac:dyDescent="0.25"/>
    <row r="40" spans="2:23" x14ac:dyDescent="0.25">
      <c r="B40" s="45" t="s">
        <v>212</v>
      </c>
      <c r="C40" s="45" t="s">
        <v>213</v>
      </c>
      <c r="D40" s="46"/>
      <c r="E40" s="47" t="s">
        <v>214</v>
      </c>
      <c r="F40" s="46"/>
      <c r="H40" s="45" t="s">
        <v>212</v>
      </c>
      <c r="I40" s="45" t="s">
        <v>213</v>
      </c>
      <c r="J40" s="46"/>
      <c r="K40" s="47" t="s">
        <v>214</v>
      </c>
      <c r="L40" s="46"/>
      <c r="N40" s="45" t="s">
        <v>212</v>
      </c>
      <c r="O40" s="45" t="s">
        <v>213</v>
      </c>
      <c r="P40" s="46"/>
      <c r="Q40" s="47" t="s">
        <v>214</v>
      </c>
      <c r="R40" s="46"/>
    </row>
    <row r="41" spans="2:23" x14ac:dyDescent="0.25">
      <c r="B41" s="65"/>
      <c r="C41" s="65"/>
      <c r="D41" s="49">
        <f t="shared" ref="D41:D49" si="12">IF(C41="",0,C41-B41+1)</f>
        <v>0</v>
      </c>
      <c r="E41" s="50"/>
      <c r="F41" s="51">
        <f t="shared" ref="F41:F49" si="13">+D41*E41</f>
        <v>0</v>
      </c>
      <c r="H41" s="65"/>
      <c r="I41" s="65"/>
      <c r="J41" s="49">
        <f t="shared" ref="J41:J49" si="14">IF(I41="",0,I41-H41+1)</f>
        <v>0</v>
      </c>
      <c r="K41" s="50"/>
      <c r="L41" s="51">
        <f t="shared" ref="L41:L49" si="15">+J41*K41</f>
        <v>0</v>
      </c>
      <c r="N41" s="65"/>
      <c r="O41" s="65"/>
      <c r="P41" s="49">
        <f t="shared" ref="P41:P49" si="16">IF(O41="",0,O41-N41+1)</f>
        <v>0</v>
      </c>
      <c r="Q41" s="50"/>
      <c r="R41" s="51">
        <f t="shared" ref="R41:R49" si="17">+P41*Q41</f>
        <v>0</v>
      </c>
    </row>
    <row r="42" spans="2:23" x14ac:dyDescent="0.25">
      <c r="B42" s="65"/>
      <c r="C42" s="65"/>
      <c r="D42" s="49">
        <f t="shared" si="12"/>
        <v>0</v>
      </c>
      <c r="E42" s="50"/>
      <c r="F42" s="51">
        <f t="shared" si="13"/>
        <v>0</v>
      </c>
      <c r="H42" s="65"/>
      <c r="I42" s="65"/>
      <c r="J42" s="49">
        <f t="shared" si="14"/>
        <v>0</v>
      </c>
      <c r="K42" s="50"/>
      <c r="L42" s="51">
        <f t="shared" si="15"/>
        <v>0</v>
      </c>
      <c r="N42" s="65"/>
      <c r="O42" s="65"/>
      <c r="P42" s="49">
        <f t="shared" si="16"/>
        <v>0</v>
      </c>
      <c r="Q42" s="50"/>
      <c r="R42" s="51">
        <f t="shared" si="17"/>
        <v>0</v>
      </c>
    </row>
    <row r="43" spans="2:23" x14ac:dyDescent="0.25">
      <c r="B43" s="65"/>
      <c r="C43" s="65"/>
      <c r="D43" s="49">
        <f t="shared" si="12"/>
        <v>0</v>
      </c>
      <c r="E43" s="50"/>
      <c r="F43" s="51">
        <f t="shared" si="13"/>
        <v>0</v>
      </c>
      <c r="H43" s="65"/>
      <c r="I43" s="65"/>
      <c r="J43" s="49">
        <f t="shared" si="14"/>
        <v>0</v>
      </c>
      <c r="K43" s="50"/>
      <c r="L43" s="51">
        <f t="shared" si="15"/>
        <v>0</v>
      </c>
      <c r="N43" s="65"/>
      <c r="O43" s="65"/>
      <c r="P43" s="49">
        <f t="shared" si="16"/>
        <v>0</v>
      </c>
      <c r="Q43" s="50"/>
      <c r="R43" s="51">
        <f t="shared" si="17"/>
        <v>0</v>
      </c>
    </row>
    <row r="44" spans="2:23" x14ac:dyDescent="0.25">
      <c r="B44" s="65"/>
      <c r="C44" s="65"/>
      <c r="D44" s="49">
        <f t="shared" si="12"/>
        <v>0</v>
      </c>
      <c r="E44" s="50"/>
      <c r="F44" s="51">
        <f t="shared" si="13"/>
        <v>0</v>
      </c>
      <c r="H44" s="65"/>
      <c r="I44" s="65"/>
      <c r="J44" s="49">
        <f t="shared" si="14"/>
        <v>0</v>
      </c>
      <c r="K44" s="50"/>
      <c r="L44" s="51">
        <f t="shared" si="15"/>
        <v>0</v>
      </c>
      <c r="N44" s="65"/>
      <c r="O44" s="65"/>
      <c r="P44" s="49">
        <f t="shared" si="16"/>
        <v>0</v>
      </c>
      <c r="Q44" s="50"/>
      <c r="R44" s="51">
        <f t="shared" si="17"/>
        <v>0</v>
      </c>
    </row>
    <row r="45" spans="2:23" x14ac:dyDescent="0.25">
      <c r="B45" s="65"/>
      <c r="C45" s="65"/>
      <c r="D45" s="49">
        <f t="shared" si="12"/>
        <v>0</v>
      </c>
      <c r="E45" s="50"/>
      <c r="F45" s="51">
        <f t="shared" si="13"/>
        <v>0</v>
      </c>
      <c r="H45" s="65"/>
      <c r="I45" s="65"/>
      <c r="J45" s="49">
        <f t="shared" si="14"/>
        <v>0</v>
      </c>
      <c r="K45" s="50"/>
      <c r="L45" s="51">
        <f t="shared" si="15"/>
        <v>0</v>
      </c>
      <c r="N45" s="65"/>
      <c r="O45" s="65"/>
      <c r="P45" s="49">
        <f t="shared" si="16"/>
        <v>0</v>
      </c>
      <c r="Q45" s="50"/>
      <c r="R45" s="51">
        <f t="shared" si="17"/>
        <v>0</v>
      </c>
    </row>
    <row r="46" spans="2:23" x14ac:dyDescent="0.25">
      <c r="B46" s="65"/>
      <c r="C46" s="65"/>
      <c r="D46" s="49">
        <f t="shared" si="12"/>
        <v>0</v>
      </c>
      <c r="E46" s="50"/>
      <c r="F46" s="51">
        <f t="shared" si="13"/>
        <v>0</v>
      </c>
      <c r="H46" s="65"/>
      <c r="I46" s="65"/>
      <c r="J46" s="49">
        <f t="shared" si="14"/>
        <v>0</v>
      </c>
      <c r="K46" s="50"/>
      <c r="L46" s="51">
        <f t="shared" si="15"/>
        <v>0</v>
      </c>
      <c r="N46" s="65"/>
      <c r="O46" s="65"/>
      <c r="P46" s="49">
        <f t="shared" si="16"/>
        <v>0</v>
      </c>
      <c r="Q46" s="50"/>
      <c r="R46" s="51">
        <f t="shared" si="17"/>
        <v>0</v>
      </c>
    </row>
    <row r="47" spans="2:23" x14ac:dyDescent="0.25">
      <c r="B47" s="66"/>
      <c r="C47" s="66"/>
      <c r="D47" s="49">
        <f t="shared" si="12"/>
        <v>0</v>
      </c>
      <c r="E47" s="50"/>
      <c r="F47" s="51">
        <f t="shared" si="13"/>
        <v>0</v>
      </c>
      <c r="H47" s="66"/>
      <c r="I47" s="66"/>
      <c r="J47" s="49">
        <f t="shared" si="14"/>
        <v>0</v>
      </c>
      <c r="K47" s="50"/>
      <c r="L47" s="51">
        <f t="shared" si="15"/>
        <v>0</v>
      </c>
      <c r="N47" s="66"/>
      <c r="O47" s="66"/>
      <c r="P47" s="49">
        <f t="shared" si="16"/>
        <v>0</v>
      </c>
      <c r="Q47" s="50"/>
      <c r="R47" s="51">
        <f t="shared" si="17"/>
        <v>0</v>
      </c>
    </row>
    <row r="48" spans="2:23" x14ac:dyDescent="0.25">
      <c r="B48" s="66"/>
      <c r="C48" s="66"/>
      <c r="D48" s="49">
        <f t="shared" si="12"/>
        <v>0</v>
      </c>
      <c r="E48" s="50"/>
      <c r="F48" s="51">
        <f t="shared" si="13"/>
        <v>0</v>
      </c>
      <c r="H48" s="66"/>
      <c r="I48" s="66"/>
      <c r="J48" s="49">
        <f t="shared" si="14"/>
        <v>0</v>
      </c>
      <c r="K48" s="50"/>
      <c r="L48" s="51">
        <f t="shared" si="15"/>
        <v>0</v>
      </c>
      <c r="N48" s="66"/>
      <c r="O48" s="66"/>
      <c r="P48" s="49">
        <f t="shared" si="16"/>
        <v>0</v>
      </c>
      <c r="Q48" s="50"/>
      <c r="R48" s="51">
        <f t="shared" si="17"/>
        <v>0</v>
      </c>
    </row>
    <row r="49" spans="2:23" x14ac:dyDescent="0.25">
      <c r="B49" s="66"/>
      <c r="C49" s="66"/>
      <c r="D49" s="49">
        <f t="shared" si="12"/>
        <v>0</v>
      </c>
      <c r="E49" s="50"/>
      <c r="F49" s="51">
        <f t="shared" si="13"/>
        <v>0</v>
      </c>
      <c r="H49" s="66"/>
      <c r="I49" s="66"/>
      <c r="J49" s="49">
        <f t="shared" si="14"/>
        <v>0</v>
      </c>
      <c r="K49" s="50"/>
      <c r="L49" s="51">
        <f t="shared" si="15"/>
        <v>0</v>
      </c>
      <c r="N49" s="66"/>
      <c r="O49" s="66"/>
      <c r="P49" s="49">
        <f t="shared" si="16"/>
        <v>0</v>
      </c>
      <c r="Q49" s="50"/>
      <c r="R49" s="51">
        <f t="shared" si="17"/>
        <v>0</v>
      </c>
    </row>
    <row r="50" spans="2:23" ht="4.5" customHeight="1" x14ac:dyDescent="0.25"/>
    <row r="51" spans="2:23" x14ac:dyDescent="0.25">
      <c r="C51" s="53" t="s">
        <v>47</v>
      </c>
      <c r="D51" s="67">
        <f>SUM(D41:D49)</f>
        <v>0</v>
      </c>
      <c r="F51" s="54">
        <f>SUM(F41:F49)</f>
        <v>0</v>
      </c>
      <c r="I51" s="53" t="s">
        <v>47</v>
      </c>
      <c r="J51" s="67">
        <f>SUM(J41:J49)</f>
        <v>0</v>
      </c>
      <c r="L51" s="54">
        <f>SUM(L41:L49)</f>
        <v>0</v>
      </c>
      <c r="O51" s="53" t="s">
        <v>47</v>
      </c>
      <c r="P51" s="67">
        <f>SUM(P41:P49)</f>
        <v>0</v>
      </c>
      <c r="R51" s="54">
        <f>SUM(R41:R49)</f>
        <v>0</v>
      </c>
    </row>
    <row r="52" spans="2:23" ht="3.75" customHeight="1" x14ac:dyDescent="0.25"/>
    <row r="53" spans="2:23" x14ac:dyDescent="0.25">
      <c r="E53" s="55" t="s">
        <v>46</v>
      </c>
      <c r="F53" s="56">
        <f>IF(D51=0,0,F51/D51)</f>
        <v>0</v>
      </c>
      <c r="K53" s="55" t="s">
        <v>46</v>
      </c>
      <c r="L53" s="56">
        <f>IF(J51=0,0,L51/J51)</f>
        <v>0</v>
      </c>
      <c r="Q53" s="55" t="s">
        <v>46</v>
      </c>
      <c r="R53" s="56">
        <f>IF(P51=0,0,R51/P51)</f>
        <v>0</v>
      </c>
    </row>
    <row r="55" spans="2:23" x14ac:dyDescent="0.25">
      <c r="B55" s="64" t="s">
        <v>219</v>
      </c>
      <c r="C55" s="731"/>
      <c r="D55" s="731"/>
      <c r="E55" s="731"/>
      <c r="F55" s="731"/>
      <c r="H55" s="64" t="s">
        <v>219</v>
      </c>
      <c r="I55" s="731"/>
      <c r="J55" s="731"/>
      <c r="K55" s="731"/>
      <c r="L55" s="731"/>
      <c r="N55" s="64" t="s">
        <v>219</v>
      </c>
      <c r="O55" s="731"/>
      <c r="P55" s="731"/>
      <c r="Q55" s="731"/>
      <c r="R55" s="731"/>
      <c r="U55" s="51" t="str">
        <f>IF(C55&gt;"",C55,"")</f>
        <v/>
      </c>
      <c r="V55" s="51" t="str">
        <f>IF(I55&gt;"",I55,"")</f>
        <v/>
      </c>
      <c r="W55" s="51" t="str">
        <f>IF(O55&gt;"",O55,"")</f>
        <v/>
      </c>
    </row>
    <row r="56" spans="2:23" ht="4.5" customHeight="1" x14ac:dyDescent="0.25"/>
    <row r="57" spans="2:23" x14ac:dyDescent="0.25">
      <c r="B57" s="45" t="s">
        <v>212</v>
      </c>
      <c r="C57" s="45" t="s">
        <v>213</v>
      </c>
      <c r="D57" s="46"/>
      <c r="E57" s="47" t="s">
        <v>214</v>
      </c>
      <c r="F57" s="46"/>
      <c r="H57" s="45" t="s">
        <v>212</v>
      </c>
      <c r="I57" s="45" t="s">
        <v>213</v>
      </c>
      <c r="J57" s="46"/>
      <c r="K57" s="47" t="s">
        <v>214</v>
      </c>
      <c r="L57" s="46"/>
      <c r="N57" s="45" t="s">
        <v>212</v>
      </c>
      <c r="O57" s="45" t="s">
        <v>213</v>
      </c>
      <c r="P57" s="46"/>
      <c r="Q57" s="47" t="s">
        <v>214</v>
      </c>
      <c r="R57" s="46"/>
    </row>
    <row r="58" spans="2:23" x14ac:dyDescent="0.25">
      <c r="B58" s="65"/>
      <c r="C58" s="65"/>
      <c r="D58" s="49">
        <f t="shared" ref="D58:D66" si="18">IF(C58="",0,C58-B58+1)</f>
        <v>0</v>
      </c>
      <c r="E58" s="50"/>
      <c r="F58" s="51">
        <f t="shared" ref="F58:F66" si="19">+D58*E58</f>
        <v>0</v>
      </c>
      <c r="H58" s="65"/>
      <c r="I58" s="65"/>
      <c r="J58" s="49">
        <f t="shared" ref="J58:J66" si="20">IF(I58="",0,I58-H58+1)</f>
        <v>0</v>
      </c>
      <c r="K58" s="50"/>
      <c r="L58" s="51">
        <f t="shared" ref="L58:L66" si="21">+J58*K58</f>
        <v>0</v>
      </c>
      <c r="N58" s="65"/>
      <c r="O58" s="65"/>
      <c r="P58" s="49">
        <f t="shared" ref="P58:P66" si="22">IF(O58="",0,O58-N58+1)</f>
        <v>0</v>
      </c>
      <c r="Q58" s="50"/>
      <c r="R58" s="51">
        <f t="shared" ref="R58:R66" si="23">+P58*Q58</f>
        <v>0</v>
      </c>
    </row>
    <row r="59" spans="2:23" x14ac:dyDescent="0.25">
      <c r="B59" s="65"/>
      <c r="C59" s="65"/>
      <c r="D59" s="49">
        <f t="shared" si="18"/>
        <v>0</v>
      </c>
      <c r="E59" s="50"/>
      <c r="F59" s="51">
        <f t="shared" si="19"/>
        <v>0</v>
      </c>
      <c r="H59" s="65"/>
      <c r="I59" s="65"/>
      <c r="J59" s="49">
        <f t="shared" si="20"/>
        <v>0</v>
      </c>
      <c r="K59" s="50"/>
      <c r="L59" s="51">
        <f t="shared" si="21"/>
        <v>0</v>
      </c>
      <c r="N59" s="65"/>
      <c r="O59" s="65"/>
      <c r="P59" s="49">
        <f t="shared" si="22"/>
        <v>0</v>
      </c>
      <c r="Q59" s="50"/>
      <c r="R59" s="51">
        <f t="shared" si="23"/>
        <v>0</v>
      </c>
    </row>
    <row r="60" spans="2:23" x14ac:dyDescent="0.25">
      <c r="B60" s="65"/>
      <c r="C60" s="65"/>
      <c r="D60" s="49">
        <f t="shared" si="18"/>
        <v>0</v>
      </c>
      <c r="E60" s="50"/>
      <c r="F60" s="51">
        <f t="shared" si="19"/>
        <v>0</v>
      </c>
      <c r="H60" s="65"/>
      <c r="I60" s="65"/>
      <c r="J60" s="49">
        <f t="shared" si="20"/>
        <v>0</v>
      </c>
      <c r="K60" s="50"/>
      <c r="L60" s="51">
        <f t="shared" si="21"/>
        <v>0</v>
      </c>
      <c r="N60" s="65"/>
      <c r="O60" s="65"/>
      <c r="P60" s="49">
        <f t="shared" si="22"/>
        <v>0</v>
      </c>
      <c r="Q60" s="50"/>
      <c r="R60" s="51">
        <f t="shared" si="23"/>
        <v>0</v>
      </c>
    </row>
    <row r="61" spans="2:23" x14ac:dyDescent="0.25">
      <c r="B61" s="65"/>
      <c r="C61" s="65"/>
      <c r="D61" s="49">
        <f t="shared" si="18"/>
        <v>0</v>
      </c>
      <c r="E61" s="50"/>
      <c r="F61" s="51">
        <f t="shared" si="19"/>
        <v>0</v>
      </c>
      <c r="H61" s="65"/>
      <c r="I61" s="65"/>
      <c r="J61" s="49">
        <f t="shared" si="20"/>
        <v>0</v>
      </c>
      <c r="K61" s="50"/>
      <c r="L61" s="51">
        <f t="shared" si="21"/>
        <v>0</v>
      </c>
      <c r="N61" s="65"/>
      <c r="O61" s="65"/>
      <c r="P61" s="49">
        <f t="shared" si="22"/>
        <v>0</v>
      </c>
      <c r="Q61" s="50"/>
      <c r="R61" s="51">
        <f t="shared" si="23"/>
        <v>0</v>
      </c>
    </row>
    <row r="62" spans="2:23" x14ac:dyDescent="0.25">
      <c r="B62" s="65"/>
      <c r="C62" s="65"/>
      <c r="D62" s="49">
        <f t="shared" si="18"/>
        <v>0</v>
      </c>
      <c r="E62" s="50"/>
      <c r="F62" s="51">
        <f t="shared" si="19"/>
        <v>0</v>
      </c>
      <c r="H62" s="65"/>
      <c r="I62" s="65"/>
      <c r="J62" s="49">
        <f t="shared" si="20"/>
        <v>0</v>
      </c>
      <c r="K62" s="50"/>
      <c r="L62" s="51">
        <f t="shared" si="21"/>
        <v>0</v>
      </c>
      <c r="N62" s="65"/>
      <c r="O62" s="65"/>
      <c r="P62" s="49">
        <f t="shared" si="22"/>
        <v>0</v>
      </c>
      <c r="Q62" s="50"/>
      <c r="R62" s="51">
        <f t="shared" si="23"/>
        <v>0</v>
      </c>
    </row>
    <row r="63" spans="2:23" x14ac:dyDescent="0.25">
      <c r="B63" s="65"/>
      <c r="C63" s="65"/>
      <c r="D63" s="49">
        <f t="shared" si="18"/>
        <v>0</v>
      </c>
      <c r="E63" s="50"/>
      <c r="F63" s="51">
        <f t="shared" si="19"/>
        <v>0</v>
      </c>
      <c r="H63" s="65"/>
      <c r="I63" s="65"/>
      <c r="J63" s="49">
        <f t="shared" si="20"/>
        <v>0</v>
      </c>
      <c r="K63" s="50"/>
      <c r="L63" s="51">
        <f t="shared" si="21"/>
        <v>0</v>
      </c>
      <c r="N63" s="65"/>
      <c r="O63" s="65"/>
      <c r="P63" s="49">
        <f t="shared" si="22"/>
        <v>0</v>
      </c>
      <c r="Q63" s="50"/>
      <c r="R63" s="51">
        <f t="shared" si="23"/>
        <v>0</v>
      </c>
    </row>
    <row r="64" spans="2:23" x14ac:dyDescent="0.25">
      <c r="B64" s="66"/>
      <c r="C64" s="66"/>
      <c r="D64" s="49">
        <f t="shared" si="18"/>
        <v>0</v>
      </c>
      <c r="E64" s="50"/>
      <c r="F64" s="51">
        <f t="shared" si="19"/>
        <v>0</v>
      </c>
      <c r="H64" s="66"/>
      <c r="I64" s="66"/>
      <c r="J64" s="49">
        <f t="shared" si="20"/>
        <v>0</v>
      </c>
      <c r="K64" s="50"/>
      <c r="L64" s="51">
        <f t="shared" si="21"/>
        <v>0</v>
      </c>
      <c r="N64" s="66"/>
      <c r="O64" s="66"/>
      <c r="P64" s="49">
        <f t="shared" si="22"/>
        <v>0</v>
      </c>
      <c r="Q64" s="50"/>
      <c r="R64" s="51">
        <f t="shared" si="23"/>
        <v>0</v>
      </c>
    </row>
    <row r="65" spans="2:23" x14ac:dyDescent="0.25">
      <c r="B65" s="66"/>
      <c r="C65" s="66"/>
      <c r="D65" s="49">
        <f t="shared" si="18"/>
        <v>0</v>
      </c>
      <c r="E65" s="50"/>
      <c r="F65" s="51">
        <f t="shared" si="19"/>
        <v>0</v>
      </c>
      <c r="H65" s="66"/>
      <c r="I65" s="66"/>
      <c r="J65" s="49">
        <f t="shared" si="20"/>
        <v>0</v>
      </c>
      <c r="K65" s="50"/>
      <c r="L65" s="51">
        <f t="shared" si="21"/>
        <v>0</v>
      </c>
      <c r="N65" s="66"/>
      <c r="O65" s="66"/>
      <c r="P65" s="49">
        <f t="shared" si="22"/>
        <v>0</v>
      </c>
      <c r="Q65" s="50"/>
      <c r="R65" s="51">
        <f t="shared" si="23"/>
        <v>0</v>
      </c>
    </row>
    <row r="66" spans="2:23" x14ac:dyDescent="0.25">
      <c r="B66" s="66"/>
      <c r="C66" s="66"/>
      <c r="D66" s="49">
        <f t="shared" si="18"/>
        <v>0</v>
      </c>
      <c r="E66" s="50"/>
      <c r="F66" s="51">
        <f t="shared" si="19"/>
        <v>0</v>
      </c>
      <c r="H66" s="66"/>
      <c r="I66" s="66"/>
      <c r="J66" s="49">
        <f t="shared" si="20"/>
        <v>0</v>
      </c>
      <c r="K66" s="50"/>
      <c r="L66" s="51">
        <f t="shared" si="21"/>
        <v>0</v>
      </c>
      <c r="N66" s="66"/>
      <c r="O66" s="66"/>
      <c r="P66" s="49">
        <f t="shared" si="22"/>
        <v>0</v>
      </c>
      <c r="Q66" s="50"/>
      <c r="R66" s="51">
        <f t="shared" si="23"/>
        <v>0</v>
      </c>
    </row>
    <row r="67" spans="2:23" ht="4.5" customHeight="1" x14ac:dyDescent="0.25"/>
    <row r="68" spans="2:23" x14ac:dyDescent="0.25">
      <c r="C68" s="53" t="s">
        <v>47</v>
      </c>
      <c r="D68" s="67">
        <f>SUM(D58:D66)</f>
        <v>0</v>
      </c>
      <c r="F68" s="54">
        <f>SUM(F58:F66)</f>
        <v>0</v>
      </c>
      <c r="I68" s="53" t="s">
        <v>47</v>
      </c>
      <c r="J68" s="67">
        <f>SUM(J58:J66)</f>
        <v>0</v>
      </c>
      <c r="L68" s="54">
        <f>SUM(L58:L66)</f>
        <v>0</v>
      </c>
      <c r="O68" s="53" t="s">
        <v>47</v>
      </c>
      <c r="P68" s="67">
        <f>SUM(P58:P66)</f>
        <v>0</v>
      </c>
      <c r="R68" s="54">
        <f>SUM(R58:R66)</f>
        <v>0</v>
      </c>
    </row>
    <row r="69" spans="2:23" ht="3.75" customHeight="1" x14ac:dyDescent="0.25"/>
    <row r="70" spans="2:23" x14ac:dyDescent="0.25">
      <c r="E70" s="55" t="s">
        <v>46</v>
      </c>
      <c r="F70" s="56">
        <f>IF(D68=0,0,F68/D68)</f>
        <v>0</v>
      </c>
      <c r="K70" s="55" t="s">
        <v>46</v>
      </c>
      <c r="L70" s="56">
        <f>IF(J68=0,0,L68/J68)</f>
        <v>0</v>
      </c>
      <c r="Q70" s="55" t="s">
        <v>46</v>
      </c>
      <c r="R70" s="56">
        <f>IF(P68=0,0,R68/P68)</f>
        <v>0</v>
      </c>
    </row>
    <row r="72" spans="2:23" x14ac:dyDescent="0.25">
      <c r="B72" s="64" t="s">
        <v>219</v>
      </c>
      <c r="C72" s="731"/>
      <c r="D72" s="731"/>
      <c r="E72" s="731"/>
      <c r="F72" s="731"/>
      <c r="H72" s="64" t="s">
        <v>219</v>
      </c>
      <c r="I72" s="731"/>
      <c r="J72" s="731"/>
      <c r="K72" s="731"/>
      <c r="L72" s="731"/>
      <c r="N72" s="64" t="s">
        <v>219</v>
      </c>
      <c r="O72" s="731"/>
      <c r="P72" s="731"/>
      <c r="Q72" s="731"/>
      <c r="R72" s="731"/>
      <c r="U72" s="51" t="str">
        <f>IF(C72&gt;"",C72,"")</f>
        <v/>
      </c>
      <c r="V72" s="51" t="str">
        <f>IF(I72&gt;"",I72,"")</f>
        <v/>
      </c>
      <c r="W72" s="51" t="str">
        <f>IF(O72&gt;"",O72,"")</f>
        <v/>
      </c>
    </row>
    <row r="73" spans="2:23" ht="4.5" customHeight="1" x14ac:dyDescent="0.25"/>
    <row r="74" spans="2:23" x14ac:dyDescent="0.25">
      <c r="B74" s="45" t="s">
        <v>212</v>
      </c>
      <c r="C74" s="45" t="s">
        <v>213</v>
      </c>
      <c r="D74" s="46"/>
      <c r="E74" s="47" t="s">
        <v>214</v>
      </c>
      <c r="F74" s="46"/>
      <c r="H74" s="45" t="s">
        <v>212</v>
      </c>
      <c r="I74" s="45" t="s">
        <v>213</v>
      </c>
      <c r="J74" s="46"/>
      <c r="K74" s="47" t="s">
        <v>214</v>
      </c>
      <c r="L74" s="46"/>
      <c r="N74" s="45" t="s">
        <v>212</v>
      </c>
      <c r="O74" s="45" t="s">
        <v>213</v>
      </c>
      <c r="P74" s="46"/>
      <c r="Q74" s="47" t="s">
        <v>214</v>
      </c>
      <c r="R74" s="46"/>
    </row>
    <row r="75" spans="2:23" x14ac:dyDescent="0.25">
      <c r="B75" s="65"/>
      <c r="C75" s="65"/>
      <c r="D75" s="49">
        <f t="shared" ref="D75:D83" si="24">IF(C75="",0,C75-B75+1)</f>
        <v>0</v>
      </c>
      <c r="E75" s="50"/>
      <c r="F75" s="51">
        <f t="shared" ref="F75:F83" si="25">+D75*E75</f>
        <v>0</v>
      </c>
      <c r="H75" s="65"/>
      <c r="I75" s="65"/>
      <c r="J75" s="49">
        <f t="shared" ref="J75:J83" si="26">IF(I75="",0,I75-H75+1)</f>
        <v>0</v>
      </c>
      <c r="K75" s="50"/>
      <c r="L75" s="51">
        <f t="shared" ref="L75:L83" si="27">+J75*K75</f>
        <v>0</v>
      </c>
      <c r="N75" s="65"/>
      <c r="O75" s="65"/>
      <c r="P75" s="49">
        <f t="shared" ref="P75:P83" si="28">IF(O75="",0,O75-N75+1)</f>
        <v>0</v>
      </c>
      <c r="Q75" s="50"/>
      <c r="R75" s="51">
        <f t="shared" ref="R75:R83" si="29">+P75*Q75</f>
        <v>0</v>
      </c>
    </row>
    <row r="76" spans="2:23" x14ac:dyDescent="0.25">
      <c r="B76" s="65"/>
      <c r="C76" s="65"/>
      <c r="D76" s="49">
        <f t="shared" si="24"/>
        <v>0</v>
      </c>
      <c r="E76" s="50"/>
      <c r="F76" s="51">
        <f t="shared" si="25"/>
        <v>0</v>
      </c>
      <c r="H76" s="65"/>
      <c r="I76" s="65"/>
      <c r="J76" s="49">
        <f t="shared" si="26"/>
        <v>0</v>
      </c>
      <c r="K76" s="50"/>
      <c r="L76" s="51">
        <f t="shared" si="27"/>
        <v>0</v>
      </c>
      <c r="N76" s="65"/>
      <c r="O76" s="65"/>
      <c r="P76" s="49">
        <f t="shared" si="28"/>
        <v>0</v>
      </c>
      <c r="Q76" s="50"/>
      <c r="R76" s="51">
        <f t="shared" si="29"/>
        <v>0</v>
      </c>
    </row>
    <row r="77" spans="2:23" x14ac:dyDescent="0.25">
      <c r="B77" s="65"/>
      <c r="C77" s="65"/>
      <c r="D77" s="49">
        <f t="shared" si="24"/>
        <v>0</v>
      </c>
      <c r="E77" s="50"/>
      <c r="F77" s="51">
        <f t="shared" si="25"/>
        <v>0</v>
      </c>
      <c r="H77" s="65"/>
      <c r="I77" s="65"/>
      <c r="J77" s="49">
        <f t="shared" si="26"/>
        <v>0</v>
      </c>
      <c r="K77" s="50"/>
      <c r="L77" s="51">
        <f t="shared" si="27"/>
        <v>0</v>
      </c>
      <c r="N77" s="65"/>
      <c r="O77" s="65"/>
      <c r="P77" s="49">
        <f t="shared" si="28"/>
        <v>0</v>
      </c>
      <c r="Q77" s="50"/>
      <c r="R77" s="51">
        <f t="shared" si="29"/>
        <v>0</v>
      </c>
    </row>
    <row r="78" spans="2:23" x14ac:dyDescent="0.25">
      <c r="B78" s="65"/>
      <c r="C78" s="65"/>
      <c r="D78" s="49">
        <f t="shared" si="24"/>
        <v>0</v>
      </c>
      <c r="E78" s="50"/>
      <c r="F78" s="51">
        <f t="shared" si="25"/>
        <v>0</v>
      </c>
      <c r="H78" s="65"/>
      <c r="I78" s="65"/>
      <c r="J78" s="49">
        <f t="shared" si="26"/>
        <v>0</v>
      </c>
      <c r="K78" s="50"/>
      <c r="L78" s="51">
        <f t="shared" si="27"/>
        <v>0</v>
      </c>
      <c r="N78" s="65"/>
      <c r="O78" s="65"/>
      <c r="P78" s="49">
        <f t="shared" si="28"/>
        <v>0</v>
      </c>
      <c r="Q78" s="50"/>
      <c r="R78" s="51">
        <f t="shared" si="29"/>
        <v>0</v>
      </c>
    </row>
    <row r="79" spans="2:23" x14ac:dyDescent="0.25">
      <c r="B79" s="65"/>
      <c r="C79" s="65"/>
      <c r="D79" s="49">
        <f t="shared" si="24"/>
        <v>0</v>
      </c>
      <c r="E79" s="50"/>
      <c r="F79" s="51">
        <f t="shared" si="25"/>
        <v>0</v>
      </c>
      <c r="H79" s="65"/>
      <c r="I79" s="65"/>
      <c r="J79" s="49">
        <f t="shared" si="26"/>
        <v>0</v>
      </c>
      <c r="K79" s="50"/>
      <c r="L79" s="51">
        <f t="shared" si="27"/>
        <v>0</v>
      </c>
      <c r="N79" s="65"/>
      <c r="O79" s="65"/>
      <c r="P79" s="49">
        <f t="shared" si="28"/>
        <v>0</v>
      </c>
      <c r="Q79" s="50"/>
      <c r="R79" s="51">
        <f t="shared" si="29"/>
        <v>0</v>
      </c>
    </row>
    <row r="80" spans="2:23" x14ac:dyDescent="0.25">
      <c r="B80" s="65"/>
      <c r="C80" s="65"/>
      <c r="D80" s="49">
        <f t="shared" si="24"/>
        <v>0</v>
      </c>
      <c r="E80" s="50"/>
      <c r="F80" s="51">
        <f t="shared" si="25"/>
        <v>0</v>
      </c>
      <c r="H80" s="65"/>
      <c r="I80" s="65"/>
      <c r="J80" s="49">
        <f t="shared" si="26"/>
        <v>0</v>
      </c>
      <c r="K80" s="50"/>
      <c r="L80" s="51">
        <f t="shared" si="27"/>
        <v>0</v>
      </c>
      <c r="N80" s="65"/>
      <c r="O80" s="65"/>
      <c r="P80" s="49">
        <f t="shared" si="28"/>
        <v>0</v>
      </c>
      <c r="Q80" s="50"/>
      <c r="R80" s="51">
        <f t="shared" si="29"/>
        <v>0</v>
      </c>
    </row>
    <row r="81" spans="2:23" x14ac:dyDescent="0.25">
      <c r="B81" s="66"/>
      <c r="C81" s="66"/>
      <c r="D81" s="49">
        <f t="shared" si="24"/>
        <v>0</v>
      </c>
      <c r="E81" s="50"/>
      <c r="F81" s="51">
        <f t="shared" si="25"/>
        <v>0</v>
      </c>
      <c r="H81" s="66"/>
      <c r="I81" s="66"/>
      <c r="J81" s="49">
        <f t="shared" si="26"/>
        <v>0</v>
      </c>
      <c r="K81" s="50"/>
      <c r="L81" s="51">
        <f t="shared" si="27"/>
        <v>0</v>
      </c>
      <c r="N81" s="66"/>
      <c r="O81" s="66"/>
      <c r="P81" s="49">
        <f t="shared" si="28"/>
        <v>0</v>
      </c>
      <c r="Q81" s="50"/>
      <c r="R81" s="51">
        <f t="shared" si="29"/>
        <v>0</v>
      </c>
    </row>
    <row r="82" spans="2:23" x14ac:dyDescent="0.25">
      <c r="B82" s="66"/>
      <c r="C82" s="66"/>
      <c r="D82" s="49">
        <f t="shared" si="24"/>
        <v>0</v>
      </c>
      <c r="E82" s="50"/>
      <c r="F82" s="51">
        <f t="shared" si="25"/>
        <v>0</v>
      </c>
      <c r="H82" s="66"/>
      <c r="I82" s="66"/>
      <c r="J82" s="49">
        <f t="shared" si="26"/>
        <v>0</v>
      </c>
      <c r="K82" s="50"/>
      <c r="L82" s="51">
        <f t="shared" si="27"/>
        <v>0</v>
      </c>
      <c r="N82" s="66"/>
      <c r="O82" s="66"/>
      <c r="P82" s="49">
        <f t="shared" si="28"/>
        <v>0</v>
      </c>
      <c r="Q82" s="50"/>
      <c r="R82" s="51">
        <f t="shared" si="29"/>
        <v>0</v>
      </c>
    </row>
    <row r="83" spans="2:23" x14ac:dyDescent="0.25">
      <c r="B83" s="66"/>
      <c r="C83" s="66"/>
      <c r="D83" s="49">
        <f t="shared" si="24"/>
        <v>0</v>
      </c>
      <c r="E83" s="50"/>
      <c r="F83" s="51">
        <f t="shared" si="25"/>
        <v>0</v>
      </c>
      <c r="H83" s="66"/>
      <c r="I83" s="66"/>
      <c r="J83" s="49">
        <f t="shared" si="26"/>
        <v>0</v>
      </c>
      <c r="K83" s="50"/>
      <c r="L83" s="51">
        <f t="shared" si="27"/>
        <v>0</v>
      </c>
      <c r="N83" s="66"/>
      <c r="O83" s="66"/>
      <c r="P83" s="49">
        <f t="shared" si="28"/>
        <v>0</v>
      </c>
      <c r="Q83" s="50"/>
      <c r="R83" s="51">
        <f t="shared" si="29"/>
        <v>0</v>
      </c>
    </row>
    <row r="84" spans="2:23" ht="4.5" customHeight="1" x14ac:dyDescent="0.25">
      <c r="N84" s="69"/>
      <c r="O84" s="69"/>
    </row>
    <row r="85" spans="2:23" x14ac:dyDescent="0.25">
      <c r="C85" s="53" t="s">
        <v>47</v>
      </c>
      <c r="D85" s="67">
        <f>SUM(D75:D83)</f>
        <v>0</v>
      </c>
      <c r="F85" s="54">
        <f>SUM(F75:F83)</f>
        <v>0</v>
      </c>
      <c r="I85" s="53" t="s">
        <v>47</v>
      </c>
      <c r="J85" s="67">
        <f>SUM(J75:J83)</f>
        <v>0</v>
      </c>
      <c r="L85" s="54">
        <f>SUM(L75:L83)</f>
        <v>0</v>
      </c>
      <c r="O85" s="53" t="s">
        <v>47</v>
      </c>
      <c r="P85" s="67">
        <f>SUM(P75:P83)</f>
        <v>0</v>
      </c>
      <c r="R85" s="54">
        <f>SUM(R75:R83)</f>
        <v>0</v>
      </c>
    </row>
    <row r="86" spans="2:23" ht="3.75" customHeight="1" x14ac:dyDescent="0.25"/>
    <row r="87" spans="2:23" x14ac:dyDescent="0.25">
      <c r="E87" s="55" t="s">
        <v>46</v>
      </c>
      <c r="F87" s="56">
        <f>IF(D85=0,0,F85/D85)</f>
        <v>0</v>
      </c>
      <c r="K87" s="55" t="s">
        <v>46</v>
      </c>
      <c r="L87" s="56">
        <f>IF(J85=0,0,L85/J85)</f>
        <v>0</v>
      </c>
      <c r="Q87" s="55" t="s">
        <v>46</v>
      </c>
      <c r="R87" s="56">
        <f>IF(P85=0,0,R85/P85)</f>
        <v>0</v>
      </c>
    </row>
    <row r="89" spans="2:23" x14ac:dyDescent="0.25">
      <c r="B89" s="64" t="s">
        <v>219</v>
      </c>
      <c r="C89" s="731"/>
      <c r="D89" s="731"/>
      <c r="E89" s="731"/>
      <c r="F89" s="731"/>
      <c r="H89" s="64" t="s">
        <v>219</v>
      </c>
      <c r="I89" s="731"/>
      <c r="J89" s="731"/>
      <c r="K89" s="731"/>
      <c r="L89" s="731"/>
      <c r="N89" s="64" t="s">
        <v>219</v>
      </c>
      <c r="O89" s="731"/>
      <c r="P89" s="731"/>
      <c r="Q89" s="731"/>
      <c r="R89" s="731"/>
      <c r="U89" s="51" t="str">
        <f>IF(C89&gt;"",C89,"")</f>
        <v/>
      </c>
      <c r="V89" s="51" t="str">
        <f>IF(I89&gt;"",I89,"")</f>
        <v/>
      </c>
      <c r="W89" s="51" t="str">
        <f>IF(O89&gt;"",O89,"")</f>
        <v/>
      </c>
    </row>
    <row r="90" spans="2:23" ht="4.5" customHeight="1" x14ac:dyDescent="0.25"/>
    <row r="91" spans="2:23" x14ac:dyDescent="0.25">
      <c r="B91" s="45" t="s">
        <v>212</v>
      </c>
      <c r="C91" s="45" t="s">
        <v>213</v>
      </c>
      <c r="D91" s="46"/>
      <c r="E91" s="47" t="s">
        <v>214</v>
      </c>
      <c r="F91" s="46"/>
      <c r="H91" s="45" t="s">
        <v>212</v>
      </c>
      <c r="I91" s="45" t="s">
        <v>213</v>
      </c>
      <c r="J91" s="46"/>
      <c r="K91" s="47" t="s">
        <v>214</v>
      </c>
      <c r="L91" s="46"/>
      <c r="N91" s="45" t="s">
        <v>212</v>
      </c>
      <c r="O91" s="45" t="s">
        <v>213</v>
      </c>
      <c r="P91" s="46"/>
      <c r="Q91" s="47" t="s">
        <v>214</v>
      </c>
      <c r="R91" s="46"/>
    </row>
    <row r="92" spans="2:23" x14ac:dyDescent="0.25">
      <c r="B92" s="65"/>
      <c r="C92" s="65"/>
      <c r="D92" s="49">
        <f t="shared" ref="D92:D100" si="30">IF(C92="",0,C92-B92+1)</f>
        <v>0</v>
      </c>
      <c r="E92" s="50"/>
      <c r="F92" s="51">
        <f t="shared" ref="F92:F100" si="31">+D92*E92</f>
        <v>0</v>
      </c>
      <c r="H92" s="65"/>
      <c r="I92" s="65"/>
      <c r="J92" s="49">
        <f t="shared" ref="J92:J100" si="32">IF(I92="",0,I92-H92+1)</f>
        <v>0</v>
      </c>
      <c r="K92" s="50"/>
      <c r="L92" s="51">
        <f t="shared" ref="L92:L100" si="33">+J92*K92</f>
        <v>0</v>
      </c>
      <c r="N92" s="65"/>
      <c r="O92" s="65"/>
      <c r="P92" s="49">
        <f t="shared" ref="P92:P100" si="34">IF(O92="",0,O92-N92+1)</f>
        <v>0</v>
      </c>
      <c r="Q92" s="50"/>
      <c r="R92" s="51">
        <f t="shared" ref="R92:R100" si="35">+P92*Q92</f>
        <v>0</v>
      </c>
    </row>
    <row r="93" spans="2:23" x14ac:dyDescent="0.25">
      <c r="B93" s="65"/>
      <c r="C93" s="65"/>
      <c r="D93" s="49">
        <f t="shared" si="30"/>
        <v>0</v>
      </c>
      <c r="E93" s="50"/>
      <c r="F93" s="51">
        <f t="shared" si="31"/>
        <v>0</v>
      </c>
      <c r="H93" s="65"/>
      <c r="I93" s="65"/>
      <c r="J93" s="49">
        <f t="shared" si="32"/>
        <v>0</v>
      </c>
      <c r="K93" s="50"/>
      <c r="L93" s="51">
        <f t="shared" si="33"/>
        <v>0</v>
      </c>
      <c r="N93" s="65"/>
      <c r="O93" s="65"/>
      <c r="P93" s="49">
        <f t="shared" si="34"/>
        <v>0</v>
      </c>
      <c r="Q93" s="50"/>
      <c r="R93" s="51">
        <f t="shared" si="35"/>
        <v>0</v>
      </c>
    </row>
    <row r="94" spans="2:23" x14ac:dyDescent="0.25">
      <c r="B94" s="65"/>
      <c r="C94" s="65"/>
      <c r="D94" s="49">
        <f t="shared" si="30"/>
        <v>0</v>
      </c>
      <c r="E94" s="50"/>
      <c r="F94" s="51">
        <f t="shared" si="31"/>
        <v>0</v>
      </c>
      <c r="H94" s="65"/>
      <c r="I94" s="65"/>
      <c r="J94" s="49">
        <f t="shared" si="32"/>
        <v>0</v>
      </c>
      <c r="K94" s="50"/>
      <c r="L94" s="51">
        <f t="shared" si="33"/>
        <v>0</v>
      </c>
      <c r="N94" s="65"/>
      <c r="O94" s="65"/>
      <c r="P94" s="49">
        <f t="shared" si="34"/>
        <v>0</v>
      </c>
      <c r="Q94" s="50"/>
      <c r="R94" s="51">
        <f t="shared" si="35"/>
        <v>0</v>
      </c>
    </row>
    <row r="95" spans="2:23" x14ac:dyDescent="0.25">
      <c r="B95" s="65"/>
      <c r="C95" s="65"/>
      <c r="D95" s="49">
        <f t="shared" si="30"/>
        <v>0</v>
      </c>
      <c r="E95" s="50"/>
      <c r="F95" s="51">
        <f t="shared" si="31"/>
        <v>0</v>
      </c>
      <c r="H95" s="65"/>
      <c r="I95" s="65"/>
      <c r="J95" s="49">
        <f t="shared" si="32"/>
        <v>0</v>
      </c>
      <c r="K95" s="50"/>
      <c r="L95" s="51">
        <f t="shared" si="33"/>
        <v>0</v>
      </c>
      <c r="N95" s="65"/>
      <c r="O95" s="65"/>
      <c r="P95" s="49">
        <f t="shared" si="34"/>
        <v>0</v>
      </c>
      <c r="Q95" s="50"/>
      <c r="R95" s="51">
        <f t="shared" si="35"/>
        <v>0</v>
      </c>
    </row>
    <row r="96" spans="2:23" x14ac:dyDescent="0.25">
      <c r="B96" s="65"/>
      <c r="C96" s="65"/>
      <c r="D96" s="49">
        <f t="shared" si="30"/>
        <v>0</v>
      </c>
      <c r="E96" s="50"/>
      <c r="F96" s="51">
        <f t="shared" si="31"/>
        <v>0</v>
      </c>
      <c r="H96" s="65"/>
      <c r="I96" s="65"/>
      <c r="J96" s="49">
        <f t="shared" si="32"/>
        <v>0</v>
      </c>
      <c r="K96" s="50"/>
      <c r="L96" s="51">
        <f t="shared" si="33"/>
        <v>0</v>
      </c>
      <c r="N96" s="65"/>
      <c r="O96" s="65"/>
      <c r="P96" s="49">
        <f t="shared" si="34"/>
        <v>0</v>
      </c>
      <c r="Q96" s="50"/>
      <c r="R96" s="51">
        <f t="shared" si="35"/>
        <v>0</v>
      </c>
    </row>
    <row r="97" spans="2:23" x14ac:dyDescent="0.25">
      <c r="B97" s="65"/>
      <c r="C97" s="65"/>
      <c r="D97" s="49">
        <f t="shared" si="30"/>
        <v>0</v>
      </c>
      <c r="E97" s="50"/>
      <c r="F97" s="51">
        <f t="shared" si="31"/>
        <v>0</v>
      </c>
      <c r="H97" s="65"/>
      <c r="I97" s="65"/>
      <c r="J97" s="49">
        <f t="shared" si="32"/>
        <v>0</v>
      </c>
      <c r="K97" s="50"/>
      <c r="L97" s="51">
        <f t="shared" si="33"/>
        <v>0</v>
      </c>
      <c r="N97" s="65"/>
      <c r="O97" s="65"/>
      <c r="P97" s="49">
        <f t="shared" si="34"/>
        <v>0</v>
      </c>
      <c r="Q97" s="50"/>
      <c r="R97" s="51">
        <f t="shared" si="35"/>
        <v>0</v>
      </c>
    </row>
    <row r="98" spans="2:23" x14ac:dyDescent="0.25">
      <c r="B98" s="66"/>
      <c r="C98" s="66"/>
      <c r="D98" s="49">
        <f t="shared" si="30"/>
        <v>0</v>
      </c>
      <c r="E98" s="50"/>
      <c r="F98" s="51">
        <f t="shared" si="31"/>
        <v>0</v>
      </c>
      <c r="H98" s="66"/>
      <c r="I98" s="66"/>
      <c r="J98" s="49">
        <f t="shared" si="32"/>
        <v>0</v>
      </c>
      <c r="K98" s="50"/>
      <c r="L98" s="51">
        <f t="shared" si="33"/>
        <v>0</v>
      </c>
      <c r="N98" s="66"/>
      <c r="O98" s="66"/>
      <c r="P98" s="49">
        <f t="shared" si="34"/>
        <v>0</v>
      </c>
      <c r="Q98" s="50"/>
      <c r="R98" s="51">
        <f t="shared" si="35"/>
        <v>0</v>
      </c>
    </row>
    <row r="99" spans="2:23" x14ac:dyDescent="0.25">
      <c r="B99" s="66"/>
      <c r="C99" s="66"/>
      <c r="D99" s="49">
        <f t="shared" si="30"/>
        <v>0</v>
      </c>
      <c r="E99" s="50"/>
      <c r="F99" s="51">
        <f t="shared" si="31"/>
        <v>0</v>
      </c>
      <c r="H99" s="66"/>
      <c r="I99" s="66"/>
      <c r="J99" s="49">
        <f t="shared" si="32"/>
        <v>0</v>
      </c>
      <c r="K99" s="50"/>
      <c r="L99" s="51">
        <f t="shared" si="33"/>
        <v>0</v>
      </c>
      <c r="N99" s="66"/>
      <c r="O99" s="66"/>
      <c r="P99" s="49">
        <f t="shared" si="34"/>
        <v>0</v>
      </c>
      <c r="Q99" s="50"/>
      <c r="R99" s="51">
        <f t="shared" si="35"/>
        <v>0</v>
      </c>
    </row>
    <row r="100" spans="2:23" x14ac:dyDescent="0.25">
      <c r="B100" s="66"/>
      <c r="C100" s="66"/>
      <c r="D100" s="49">
        <f t="shared" si="30"/>
        <v>0</v>
      </c>
      <c r="E100" s="50"/>
      <c r="F100" s="51">
        <f t="shared" si="31"/>
        <v>0</v>
      </c>
      <c r="H100" s="66"/>
      <c r="I100" s="66"/>
      <c r="J100" s="49">
        <f t="shared" si="32"/>
        <v>0</v>
      </c>
      <c r="K100" s="50"/>
      <c r="L100" s="51">
        <f t="shared" si="33"/>
        <v>0</v>
      </c>
      <c r="N100" s="66"/>
      <c r="O100" s="66"/>
      <c r="P100" s="49">
        <f t="shared" si="34"/>
        <v>0</v>
      </c>
      <c r="Q100" s="50"/>
      <c r="R100" s="51">
        <f t="shared" si="35"/>
        <v>0</v>
      </c>
    </row>
    <row r="101" spans="2:23" ht="4.5" customHeight="1" x14ac:dyDescent="0.25"/>
    <row r="102" spans="2:23" x14ac:dyDescent="0.25">
      <c r="C102" s="53" t="s">
        <v>47</v>
      </c>
      <c r="D102" s="67">
        <f>SUM(D92:D100)</f>
        <v>0</v>
      </c>
      <c r="F102" s="54">
        <f>SUM(F92:F100)</f>
        <v>0</v>
      </c>
      <c r="I102" s="53" t="s">
        <v>47</v>
      </c>
      <c r="J102" s="67">
        <f>SUM(J92:J100)</f>
        <v>0</v>
      </c>
      <c r="L102" s="54">
        <f>SUM(L92:L100)</f>
        <v>0</v>
      </c>
      <c r="O102" s="53" t="s">
        <v>47</v>
      </c>
      <c r="P102" s="67">
        <f>SUM(P92:P100)</f>
        <v>0</v>
      </c>
      <c r="R102" s="54">
        <f>SUM(R92:R100)</f>
        <v>0</v>
      </c>
    </row>
    <row r="103" spans="2:23" ht="3.75" customHeight="1" x14ac:dyDescent="0.25"/>
    <row r="104" spans="2:23" x14ac:dyDescent="0.25">
      <c r="E104" s="55" t="s">
        <v>46</v>
      </c>
      <c r="F104" s="56">
        <f>IF(D102=0,0,F102/D102)</f>
        <v>0</v>
      </c>
      <c r="K104" s="55" t="s">
        <v>46</v>
      </c>
      <c r="L104" s="56">
        <f>IF(J102=0,0,L102/J102)</f>
        <v>0</v>
      </c>
      <c r="Q104" s="55" t="s">
        <v>46</v>
      </c>
      <c r="R104" s="56">
        <f>IF(P102=0,0,R102/P102)</f>
        <v>0</v>
      </c>
    </row>
    <row r="105" spans="2:23" ht="26.25" x14ac:dyDescent="0.4">
      <c r="B105" s="63"/>
      <c r="H105" s="63"/>
      <c r="N105" s="63"/>
    </row>
    <row r="106" spans="2:23" x14ac:dyDescent="0.25">
      <c r="B106" s="64" t="s">
        <v>219</v>
      </c>
      <c r="C106" s="731"/>
      <c r="D106" s="731"/>
      <c r="E106" s="731"/>
      <c r="F106" s="731"/>
      <c r="H106" s="64" t="s">
        <v>219</v>
      </c>
      <c r="I106" s="731"/>
      <c r="J106" s="731"/>
      <c r="K106" s="731"/>
      <c r="L106" s="731"/>
      <c r="N106" s="64" t="s">
        <v>219</v>
      </c>
      <c r="O106" s="731"/>
      <c r="P106" s="731"/>
      <c r="Q106" s="731"/>
      <c r="R106" s="731"/>
      <c r="U106" s="51" t="str">
        <f>IF(C106&gt;"",C106,"")</f>
        <v/>
      </c>
      <c r="V106" s="51" t="str">
        <f>IF(I106&gt;"",I106,"")</f>
        <v/>
      </c>
      <c r="W106" s="51" t="str">
        <f>IF(O106&gt;"",O106,"")</f>
        <v/>
      </c>
    </row>
    <row r="107" spans="2:23" ht="4.5" customHeight="1" x14ac:dyDescent="0.25"/>
    <row r="108" spans="2:23" x14ac:dyDescent="0.25">
      <c r="B108" s="45" t="s">
        <v>212</v>
      </c>
      <c r="C108" s="45" t="s">
        <v>213</v>
      </c>
      <c r="D108" s="46"/>
      <c r="E108" s="47" t="s">
        <v>214</v>
      </c>
      <c r="F108" s="46"/>
      <c r="H108" s="45" t="s">
        <v>212</v>
      </c>
      <c r="I108" s="45" t="s">
        <v>213</v>
      </c>
      <c r="J108" s="46"/>
      <c r="K108" s="47" t="s">
        <v>214</v>
      </c>
      <c r="L108" s="46"/>
      <c r="N108" s="45" t="s">
        <v>212</v>
      </c>
      <c r="O108" s="45" t="s">
        <v>213</v>
      </c>
      <c r="P108" s="46"/>
      <c r="Q108" s="47" t="s">
        <v>214</v>
      </c>
      <c r="R108" s="46"/>
    </row>
    <row r="109" spans="2:23" x14ac:dyDescent="0.25">
      <c r="B109" s="65"/>
      <c r="C109" s="65"/>
      <c r="D109" s="49">
        <f t="shared" ref="D109:D117" si="36">IF(C109="",0,C109-B109+1)</f>
        <v>0</v>
      </c>
      <c r="E109" s="50"/>
      <c r="F109" s="51">
        <f t="shared" ref="F109:F117" si="37">+D109*E109</f>
        <v>0</v>
      </c>
      <c r="H109" s="65"/>
      <c r="I109" s="65"/>
      <c r="J109" s="49">
        <f t="shared" ref="J109:J117" si="38">IF(I109="",0,I109-H109+1)</f>
        <v>0</v>
      </c>
      <c r="K109" s="50"/>
      <c r="L109" s="51">
        <f t="shared" ref="L109:L117" si="39">+J109*K109</f>
        <v>0</v>
      </c>
      <c r="N109" s="65"/>
      <c r="O109" s="65"/>
      <c r="P109" s="49">
        <f t="shared" ref="P109:P117" si="40">IF(O109="",0,O109-N109+1)</f>
        <v>0</v>
      </c>
      <c r="Q109" s="50"/>
      <c r="R109" s="51">
        <f t="shared" ref="R109:R117" si="41">+P109*Q109</f>
        <v>0</v>
      </c>
    </row>
    <row r="110" spans="2:23" x14ac:dyDescent="0.25">
      <c r="B110" s="65"/>
      <c r="C110" s="65"/>
      <c r="D110" s="49">
        <f t="shared" si="36"/>
        <v>0</v>
      </c>
      <c r="E110" s="50"/>
      <c r="F110" s="51">
        <f t="shared" si="37"/>
        <v>0</v>
      </c>
      <c r="H110" s="65"/>
      <c r="I110" s="65"/>
      <c r="J110" s="49">
        <f t="shared" si="38"/>
        <v>0</v>
      </c>
      <c r="K110" s="50"/>
      <c r="L110" s="51">
        <f t="shared" si="39"/>
        <v>0</v>
      </c>
      <c r="N110" s="65"/>
      <c r="O110" s="65"/>
      <c r="P110" s="49">
        <f t="shared" si="40"/>
        <v>0</v>
      </c>
      <c r="Q110" s="50"/>
      <c r="R110" s="51">
        <f t="shared" si="41"/>
        <v>0</v>
      </c>
    </row>
    <row r="111" spans="2:23" x14ac:dyDescent="0.25">
      <c r="B111" s="65"/>
      <c r="C111" s="65"/>
      <c r="D111" s="49">
        <f t="shared" si="36"/>
        <v>0</v>
      </c>
      <c r="E111" s="50"/>
      <c r="F111" s="51">
        <f t="shared" si="37"/>
        <v>0</v>
      </c>
      <c r="H111" s="65"/>
      <c r="I111" s="65"/>
      <c r="J111" s="49">
        <f t="shared" si="38"/>
        <v>0</v>
      </c>
      <c r="K111" s="50"/>
      <c r="L111" s="51">
        <f t="shared" si="39"/>
        <v>0</v>
      </c>
      <c r="N111" s="65"/>
      <c r="O111" s="65"/>
      <c r="P111" s="49">
        <f t="shared" si="40"/>
        <v>0</v>
      </c>
      <c r="Q111" s="50"/>
      <c r="R111" s="51">
        <f t="shared" si="41"/>
        <v>0</v>
      </c>
    </row>
    <row r="112" spans="2:23" x14ac:dyDescent="0.25">
      <c r="B112" s="65"/>
      <c r="C112" s="65"/>
      <c r="D112" s="49">
        <f t="shared" si="36"/>
        <v>0</v>
      </c>
      <c r="E112" s="50"/>
      <c r="F112" s="51">
        <f t="shared" si="37"/>
        <v>0</v>
      </c>
      <c r="H112" s="65"/>
      <c r="I112" s="65"/>
      <c r="J112" s="49">
        <f t="shared" si="38"/>
        <v>0</v>
      </c>
      <c r="K112" s="50"/>
      <c r="L112" s="51">
        <f t="shared" si="39"/>
        <v>0</v>
      </c>
      <c r="N112" s="65"/>
      <c r="O112" s="65"/>
      <c r="P112" s="49">
        <f t="shared" si="40"/>
        <v>0</v>
      </c>
      <c r="Q112" s="50"/>
      <c r="R112" s="51">
        <f t="shared" si="41"/>
        <v>0</v>
      </c>
    </row>
    <row r="113" spans="2:23" x14ac:dyDescent="0.25">
      <c r="B113" s="65"/>
      <c r="C113" s="65"/>
      <c r="D113" s="49">
        <f t="shared" si="36"/>
        <v>0</v>
      </c>
      <c r="E113" s="50"/>
      <c r="F113" s="51">
        <f t="shared" si="37"/>
        <v>0</v>
      </c>
      <c r="H113" s="65"/>
      <c r="I113" s="65"/>
      <c r="J113" s="49">
        <f t="shared" si="38"/>
        <v>0</v>
      </c>
      <c r="K113" s="50"/>
      <c r="L113" s="51">
        <f t="shared" si="39"/>
        <v>0</v>
      </c>
      <c r="N113" s="65"/>
      <c r="O113" s="65"/>
      <c r="P113" s="49">
        <f t="shared" si="40"/>
        <v>0</v>
      </c>
      <c r="Q113" s="50"/>
      <c r="R113" s="51">
        <f t="shared" si="41"/>
        <v>0</v>
      </c>
    </row>
    <row r="114" spans="2:23" x14ac:dyDescent="0.25">
      <c r="B114" s="65"/>
      <c r="C114" s="65"/>
      <c r="D114" s="49">
        <f t="shared" si="36"/>
        <v>0</v>
      </c>
      <c r="E114" s="50"/>
      <c r="F114" s="51">
        <f t="shared" si="37"/>
        <v>0</v>
      </c>
      <c r="H114" s="65"/>
      <c r="I114" s="65"/>
      <c r="J114" s="49">
        <f t="shared" si="38"/>
        <v>0</v>
      </c>
      <c r="K114" s="50"/>
      <c r="L114" s="51">
        <f t="shared" si="39"/>
        <v>0</v>
      </c>
      <c r="N114" s="65"/>
      <c r="O114" s="65"/>
      <c r="P114" s="49">
        <f t="shared" si="40"/>
        <v>0</v>
      </c>
      <c r="Q114" s="50"/>
      <c r="R114" s="51">
        <f t="shared" si="41"/>
        <v>0</v>
      </c>
    </row>
    <row r="115" spans="2:23" x14ac:dyDescent="0.25">
      <c r="B115" s="66"/>
      <c r="C115" s="66"/>
      <c r="D115" s="49">
        <f t="shared" si="36"/>
        <v>0</v>
      </c>
      <c r="E115" s="50"/>
      <c r="F115" s="51">
        <f t="shared" si="37"/>
        <v>0</v>
      </c>
      <c r="H115" s="66"/>
      <c r="I115" s="66"/>
      <c r="J115" s="49">
        <f t="shared" si="38"/>
        <v>0</v>
      </c>
      <c r="K115" s="50"/>
      <c r="L115" s="51">
        <f t="shared" si="39"/>
        <v>0</v>
      </c>
      <c r="N115" s="66"/>
      <c r="O115" s="66"/>
      <c r="P115" s="49">
        <f t="shared" si="40"/>
        <v>0</v>
      </c>
      <c r="Q115" s="50"/>
      <c r="R115" s="51">
        <f t="shared" si="41"/>
        <v>0</v>
      </c>
    </row>
    <row r="116" spans="2:23" x14ac:dyDescent="0.25">
      <c r="B116" s="66"/>
      <c r="C116" s="66"/>
      <c r="D116" s="49">
        <f t="shared" si="36"/>
        <v>0</v>
      </c>
      <c r="E116" s="50"/>
      <c r="F116" s="51">
        <f t="shared" si="37"/>
        <v>0</v>
      </c>
      <c r="H116" s="66"/>
      <c r="I116" s="66"/>
      <c r="J116" s="49">
        <f t="shared" si="38"/>
        <v>0</v>
      </c>
      <c r="K116" s="50"/>
      <c r="L116" s="51">
        <f t="shared" si="39"/>
        <v>0</v>
      </c>
      <c r="N116" s="66"/>
      <c r="O116" s="66"/>
      <c r="P116" s="49">
        <f t="shared" si="40"/>
        <v>0</v>
      </c>
      <c r="Q116" s="50"/>
      <c r="R116" s="51">
        <f t="shared" si="41"/>
        <v>0</v>
      </c>
    </row>
    <row r="117" spans="2:23" x14ac:dyDescent="0.25">
      <c r="B117" s="66"/>
      <c r="C117" s="66"/>
      <c r="D117" s="49">
        <f t="shared" si="36"/>
        <v>0</v>
      </c>
      <c r="E117" s="50"/>
      <c r="F117" s="51">
        <f t="shared" si="37"/>
        <v>0</v>
      </c>
      <c r="H117" s="66"/>
      <c r="I117" s="66"/>
      <c r="J117" s="49">
        <f t="shared" si="38"/>
        <v>0</v>
      </c>
      <c r="K117" s="50"/>
      <c r="L117" s="51">
        <f t="shared" si="39"/>
        <v>0</v>
      </c>
      <c r="N117" s="66"/>
      <c r="O117" s="66"/>
      <c r="P117" s="49">
        <f t="shared" si="40"/>
        <v>0</v>
      </c>
      <c r="Q117" s="50"/>
      <c r="R117" s="51">
        <f t="shared" si="41"/>
        <v>0</v>
      </c>
    </row>
    <row r="118" spans="2:23" ht="4.5" customHeight="1" x14ac:dyDescent="0.25"/>
    <row r="119" spans="2:23" x14ac:dyDescent="0.25">
      <c r="C119" s="53" t="s">
        <v>47</v>
      </c>
      <c r="D119" s="67">
        <f>SUM(D109:D117)</f>
        <v>0</v>
      </c>
      <c r="F119" s="54">
        <f>SUM(F109:F117)</f>
        <v>0</v>
      </c>
      <c r="I119" s="53" t="s">
        <v>47</v>
      </c>
      <c r="J119" s="67">
        <f>SUM(J109:J117)</f>
        <v>0</v>
      </c>
      <c r="L119" s="54">
        <f>SUM(L109:L117)</f>
        <v>0</v>
      </c>
      <c r="O119" s="53" t="s">
        <v>47</v>
      </c>
      <c r="P119" s="67">
        <f>SUM(P109:P117)</f>
        <v>0</v>
      </c>
      <c r="R119" s="54">
        <f>SUM(R109:R117)</f>
        <v>0</v>
      </c>
    </row>
    <row r="120" spans="2:23" ht="3.75" customHeight="1" x14ac:dyDescent="0.25"/>
    <row r="121" spans="2:23" x14ac:dyDescent="0.25">
      <c r="E121" s="55" t="s">
        <v>46</v>
      </c>
      <c r="F121" s="56">
        <f>IF(D119=0,0,F119/D119)</f>
        <v>0</v>
      </c>
      <c r="K121" s="55" t="s">
        <v>46</v>
      </c>
      <c r="L121" s="56">
        <f>IF(J119=0,0,L119/J119)</f>
        <v>0</v>
      </c>
      <c r="Q121" s="55" t="s">
        <v>46</v>
      </c>
      <c r="R121" s="56">
        <f>IF(P119=0,0,R119/P119)</f>
        <v>0</v>
      </c>
    </row>
    <row r="123" spans="2:23" x14ac:dyDescent="0.25">
      <c r="B123" s="64" t="s">
        <v>219</v>
      </c>
      <c r="C123" s="731"/>
      <c r="D123" s="731"/>
      <c r="E123" s="731"/>
      <c r="F123" s="731"/>
      <c r="H123" s="64" t="s">
        <v>219</v>
      </c>
      <c r="I123" s="731"/>
      <c r="J123" s="731"/>
      <c r="K123" s="731"/>
      <c r="L123" s="731"/>
      <c r="N123" s="64" t="s">
        <v>219</v>
      </c>
      <c r="O123" s="731"/>
      <c r="P123" s="731"/>
      <c r="Q123" s="731"/>
      <c r="R123" s="731"/>
      <c r="U123" s="51" t="str">
        <f>IF(C123&gt;"",C123,"")</f>
        <v/>
      </c>
      <c r="V123" s="51" t="str">
        <f>IF(I123&gt;"",I123,"")</f>
        <v/>
      </c>
      <c r="W123" s="51" t="str">
        <f>IF(O123&gt;"",O123,"")</f>
        <v/>
      </c>
    </row>
    <row r="124" spans="2:23" ht="4.5" customHeight="1" x14ac:dyDescent="0.25"/>
    <row r="125" spans="2:23" x14ac:dyDescent="0.25">
      <c r="B125" s="45" t="s">
        <v>212</v>
      </c>
      <c r="C125" s="45" t="s">
        <v>213</v>
      </c>
      <c r="D125" s="46"/>
      <c r="E125" s="47" t="s">
        <v>214</v>
      </c>
      <c r="F125" s="46"/>
      <c r="H125" s="45" t="s">
        <v>212</v>
      </c>
      <c r="I125" s="45" t="s">
        <v>213</v>
      </c>
      <c r="J125" s="46"/>
      <c r="K125" s="47" t="s">
        <v>214</v>
      </c>
      <c r="L125" s="46"/>
      <c r="N125" s="45" t="s">
        <v>212</v>
      </c>
      <c r="O125" s="45" t="s">
        <v>213</v>
      </c>
      <c r="P125" s="46"/>
      <c r="Q125" s="47" t="s">
        <v>214</v>
      </c>
      <c r="R125" s="46"/>
    </row>
    <row r="126" spans="2:23" x14ac:dyDescent="0.25">
      <c r="B126" s="65"/>
      <c r="C126" s="65"/>
      <c r="D126" s="49">
        <f t="shared" ref="D126:D134" si="42">IF(C126="",0,C126-B126+1)</f>
        <v>0</v>
      </c>
      <c r="E126" s="50"/>
      <c r="F126" s="51">
        <f t="shared" ref="F126:F134" si="43">+D126*E126</f>
        <v>0</v>
      </c>
      <c r="H126" s="65"/>
      <c r="I126" s="65"/>
      <c r="J126" s="49">
        <f t="shared" ref="J126:J134" si="44">IF(I126="",0,I126-H126+1)</f>
        <v>0</v>
      </c>
      <c r="K126" s="50"/>
      <c r="L126" s="51">
        <f t="shared" ref="L126:L134" si="45">+J126*K126</f>
        <v>0</v>
      </c>
      <c r="N126" s="65"/>
      <c r="O126" s="65"/>
      <c r="P126" s="49">
        <f t="shared" ref="P126:P134" si="46">IF(O126="",0,O126-N126+1)</f>
        <v>0</v>
      </c>
      <c r="Q126" s="50"/>
      <c r="R126" s="51">
        <f t="shared" ref="R126:R134" si="47">+P126*Q126</f>
        <v>0</v>
      </c>
    </row>
    <row r="127" spans="2:23" x14ac:dyDescent="0.25">
      <c r="B127" s="65"/>
      <c r="C127" s="65"/>
      <c r="D127" s="49">
        <f t="shared" si="42"/>
        <v>0</v>
      </c>
      <c r="E127" s="50"/>
      <c r="F127" s="51">
        <f t="shared" si="43"/>
        <v>0</v>
      </c>
      <c r="H127" s="65"/>
      <c r="I127" s="65"/>
      <c r="J127" s="49">
        <f t="shared" si="44"/>
        <v>0</v>
      </c>
      <c r="K127" s="50"/>
      <c r="L127" s="51">
        <f t="shared" si="45"/>
        <v>0</v>
      </c>
      <c r="N127" s="65"/>
      <c r="O127" s="65"/>
      <c r="P127" s="49">
        <f t="shared" si="46"/>
        <v>0</v>
      </c>
      <c r="Q127" s="50"/>
      <c r="R127" s="51">
        <f t="shared" si="47"/>
        <v>0</v>
      </c>
    </row>
    <row r="128" spans="2:23" x14ac:dyDescent="0.25">
      <c r="B128" s="65"/>
      <c r="C128" s="65"/>
      <c r="D128" s="49">
        <f t="shared" si="42"/>
        <v>0</v>
      </c>
      <c r="E128" s="50"/>
      <c r="F128" s="51">
        <f t="shared" si="43"/>
        <v>0</v>
      </c>
      <c r="H128" s="65"/>
      <c r="I128" s="65"/>
      <c r="J128" s="49">
        <f t="shared" si="44"/>
        <v>0</v>
      </c>
      <c r="K128" s="50"/>
      <c r="L128" s="51">
        <f t="shared" si="45"/>
        <v>0</v>
      </c>
      <c r="N128" s="65"/>
      <c r="O128" s="65"/>
      <c r="P128" s="49">
        <f t="shared" si="46"/>
        <v>0</v>
      </c>
      <c r="Q128" s="50"/>
      <c r="R128" s="51">
        <f t="shared" si="47"/>
        <v>0</v>
      </c>
    </row>
    <row r="129" spans="2:23" x14ac:dyDescent="0.25">
      <c r="B129" s="65"/>
      <c r="C129" s="65"/>
      <c r="D129" s="49">
        <f t="shared" si="42"/>
        <v>0</v>
      </c>
      <c r="E129" s="50"/>
      <c r="F129" s="51">
        <f t="shared" si="43"/>
        <v>0</v>
      </c>
      <c r="H129" s="65"/>
      <c r="I129" s="65"/>
      <c r="J129" s="49">
        <f t="shared" si="44"/>
        <v>0</v>
      </c>
      <c r="K129" s="50"/>
      <c r="L129" s="51">
        <f t="shared" si="45"/>
        <v>0</v>
      </c>
      <c r="N129" s="65"/>
      <c r="O129" s="65"/>
      <c r="P129" s="49">
        <f t="shared" si="46"/>
        <v>0</v>
      </c>
      <c r="Q129" s="50"/>
      <c r="R129" s="51">
        <f t="shared" si="47"/>
        <v>0</v>
      </c>
    </row>
    <row r="130" spans="2:23" x14ac:dyDescent="0.25">
      <c r="B130" s="65"/>
      <c r="C130" s="65"/>
      <c r="D130" s="49">
        <f t="shared" si="42"/>
        <v>0</v>
      </c>
      <c r="E130" s="50"/>
      <c r="F130" s="51">
        <f t="shared" si="43"/>
        <v>0</v>
      </c>
      <c r="H130" s="65"/>
      <c r="I130" s="65"/>
      <c r="J130" s="49">
        <f t="shared" si="44"/>
        <v>0</v>
      </c>
      <c r="K130" s="50"/>
      <c r="L130" s="51">
        <f t="shared" si="45"/>
        <v>0</v>
      </c>
      <c r="N130" s="65"/>
      <c r="O130" s="65"/>
      <c r="P130" s="49">
        <f t="shared" si="46"/>
        <v>0</v>
      </c>
      <c r="Q130" s="50"/>
      <c r="R130" s="51">
        <f t="shared" si="47"/>
        <v>0</v>
      </c>
    </row>
    <row r="131" spans="2:23" x14ac:dyDescent="0.25">
      <c r="B131" s="65"/>
      <c r="C131" s="65"/>
      <c r="D131" s="49">
        <f t="shared" si="42"/>
        <v>0</v>
      </c>
      <c r="E131" s="50"/>
      <c r="F131" s="51">
        <f t="shared" si="43"/>
        <v>0</v>
      </c>
      <c r="H131" s="65"/>
      <c r="I131" s="65"/>
      <c r="J131" s="49">
        <f t="shared" si="44"/>
        <v>0</v>
      </c>
      <c r="K131" s="50"/>
      <c r="L131" s="51">
        <f t="shared" si="45"/>
        <v>0</v>
      </c>
      <c r="N131" s="65"/>
      <c r="O131" s="65"/>
      <c r="P131" s="49">
        <f t="shared" si="46"/>
        <v>0</v>
      </c>
      <c r="Q131" s="50"/>
      <c r="R131" s="51">
        <f t="shared" si="47"/>
        <v>0</v>
      </c>
    </row>
    <row r="132" spans="2:23" x14ac:dyDescent="0.25">
      <c r="B132" s="66"/>
      <c r="C132" s="66"/>
      <c r="D132" s="49">
        <f t="shared" si="42"/>
        <v>0</v>
      </c>
      <c r="E132" s="50"/>
      <c r="F132" s="51">
        <f t="shared" si="43"/>
        <v>0</v>
      </c>
      <c r="H132" s="66"/>
      <c r="I132" s="66"/>
      <c r="J132" s="49">
        <f t="shared" si="44"/>
        <v>0</v>
      </c>
      <c r="K132" s="50"/>
      <c r="L132" s="51">
        <f t="shared" si="45"/>
        <v>0</v>
      </c>
      <c r="N132" s="66"/>
      <c r="O132" s="66"/>
      <c r="P132" s="49">
        <f t="shared" si="46"/>
        <v>0</v>
      </c>
      <c r="Q132" s="50"/>
      <c r="R132" s="51">
        <f t="shared" si="47"/>
        <v>0</v>
      </c>
    </row>
    <row r="133" spans="2:23" x14ac:dyDescent="0.25">
      <c r="B133" s="66"/>
      <c r="C133" s="66"/>
      <c r="D133" s="49">
        <f t="shared" si="42"/>
        <v>0</v>
      </c>
      <c r="E133" s="50"/>
      <c r="F133" s="51">
        <f t="shared" si="43"/>
        <v>0</v>
      </c>
      <c r="H133" s="66"/>
      <c r="I133" s="66"/>
      <c r="J133" s="49">
        <f t="shared" si="44"/>
        <v>0</v>
      </c>
      <c r="K133" s="50"/>
      <c r="L133" s="51">
        <f t="shared" si="45"/>
        <v>0</v>
      </c>
      <c r="N133" s="66"/>
      <c r="O133" s="66"/>
      <c r="P133" s="49">
        <f t="shared" si="46"/>
        <v>0</v>
      </c>
      <c r="Q133" s="50"/>
      <c r="R133" s="51">
        <f t="shared" si="47"/>
        <v>0</v>
      </c>
    </row>
    <row r="134" spans="2:23" x14ac:dyDescent="0.25">
      <c r="B134" s="66"/>
      <c r="C134" s="66"/>
      <c r="D134" s="49">
        <f t="shared" si="42"/>
        <v>0</v>
      </c>
      <c r="E134" s="50"/>
      <c r="F134" s="51">
        <f t="shared" si="43"/>
        <v>0</v>
      </c>
      <c r="H134" s="66"/>
      <c r="I134" s="66"/>
      <c r="J134" s="49">
        <f t="shared" si="44"/>
        <v>0</v>
      </c>
      <c r="K134" s="50"/>
      <c r="L134" s="51">
        <f t="shared" si="45"/>
        <v>0</v>
      </c>
      <c r="N134" s="66"/>
      <c r="O134" s="66"/>
      <c r="P134" s="49">
        <f t="shared" si="46"/>
        <v>0</v>
      </c>
      <c r="Q134" s="50"/>
      <c r="R134" s="51">
        <f t="shared" si="47"/>
        <v>0</v>
      </c>
    </row>
    <row r="135" spans="2:23" ht="4.5" customHeight="1" x14ac:dyDescent="0.25"/>
    <row r="136" spans="2:23" x14ac:dyDescent="0.25">
      <c r="C136" s="53" t="s">
        <v>47</v>
      </c>
      <c r="D136" s="67">
        <f>SUM(D126:D134)</f>
        <v>0</v>
      </c>
      <c r="F136" s="54">
        <f>SUM(F126:F134)</f>
        <v>0</v>
      </c>
      <c r="I136" s="53" t="s">
        <v>47</v>
      </c>
      <c r="J136" s="67">
        <f>SUM(J126:J134)</f>
        <v>0</v>
      </c>
      <c r="L136" s="54">
        <f>SUM(L126:L134)</f>
        <v>0</v>
      </c>
      <c r="O136" s="53" t="s">
        <v>47</v>
      </c>
      <c r="P136" s="67">
        <f>SUM(P126:P134)</f>
        <v>0</v>
      </c>
      <c r="R136" s="54">
        <f>SUM(R126:R134)</f>
        <v>0</v>
      </c>
    </row>
    <row r="137" spans="2:23" ht="3.75" customHeight="1" x14ac:dyDescent="0.25"/>
    <row r="138" spans="2:23" x14ac:dyDescent="0.25">
      <c r="E138" s="55" t="s">
        <v>46</v>
      </c>
      <c r="F138" s="56">
        <f>IF(D136=0,0,F136/D136)</f>
        <v>0</v>
      </c>
      <c r="K138" s="55" t="s">
        <v>46</v>
      </c>
      <c r="L138" s="56">
        <f>IF(J136=0,0,L136/J136)</f>
        <v>0</v>
      </c>
      <c r="Q138" s="55" t="s">
        <v>46</v>
      </c>
      <c r="R138" s="56">
        <f>IF(P136=0,0,R136/P136)</f>
        <v>0</v>
      </c>
    </row>
    <row r="140" spans="2:23" x14ac:dyDescent="0.25">
      <c r="B140" s="64" t="s">
        <v>219</v>
      </c>
      <c r="C140" s="731"/>
      <c r="D140" s="731"/>
      <c r="E140" s="731"/>
      <c r="F140" s="731"/>
      <c r="H140" s="64" t="s">
        <v>219</v>
      </c>
      <c r="I140" s="731"/>
      <c r="J140" s="731"/>
      <c r="K140" s="731"/>
      <c r="L140" s="731"/>
      <c r="N140" s="64" t="s">
        <v>219</v>
      </c>
      <c r="O140" s="731"/>
      <c r="P140" s="731"/>
      <c r="Q140" s="731"/>
      <c r="R140" s="731"/>
      <c r="U140" s="51" t="str">
        <f>IF(C140&gt;"",C140,"")</f>
        <v/>
      </c>
      <c r="V140" s="51" t="str">
        <f>IF(I140&gt;"",I140,"")</f>
        <v/>
      </c>
      <c r="W140" s="51" t="str">
        <f>IF(O140&gt;"",O140,"")</f>
        <v/>
      </c>
    </row>
    <row r="141" spans="2:23" ht="4.5" customHeight="1" x14ac:dyDescent="0.25"/>
    <row r="142" spans="2:23" x14ac:dyDescent="0.25">
      <c r="B142" s="45" t="s">
        <v>212</v>
      </c>
      <c r="C142" s="45" t="s">
        <v>213</v>
      </c>
      <c r="D142" s="46"/>
      <c r="E142" s="47" t="s">
        <v>214</v>
      </c>
      <c r="F142" s="46"/>
      <c r="H142" s="45" t="s">
        <v>212</v>
      </c>
      <c r="I142" s="45" t="s">
        <v>213</v>
      </c>
      <c r="J142" s="46"/>
      <c r="K142" s="47" t="s">
        <v>214</v>
      </c>
      <c r="L142" s="46"/>
      <c r="N142" s="45" t="s">
        <v>212</v>
      </c>
      <c r="O142" s="45" t="s">
        <v>213</v>
      </c>
      <c r="P142" s="46"/>
      <c r="Q142" s="47" t="s">
        <v>214</v>
      </c>
      <c r="R142" s="46"/>
    </row>
    <row r="143" spans="2:23" x14ac:dyDescent="0.25">
      <c r="B143" s="65"/>
      <c r="C143" s="65"/>
      <c r="D143" s="49">
        <f t="shared" ref="D143:D151" si="48">IF(C143="",0,C143-B143+1)</f>
        <v>0</v>
      </c>
      <c r="E143" s="50"/>
      <c r="F143" s="51">
        <f t="shared" ref="F143:F151" si="49">+D143*E143</f>
        <v>0</v>
      </c>
      <c r="H143" s="65"/>
      <c r="I143" s="65"/>
      <c r="J143" s="49">
        <f t="shared" ref="J143:J151" si="50">IF(I143="",0,I143-H143+1)</f>
        <v>0</v>
      </c>
      <c r="K143" s="50"/>
      <c r="L143" s="51">
        <f t="shared" ref="L143:L151" si="51">+J143*K143</f>
        <v>0</v>
      </c>
      <c r="N143" s="65"/>
      <c r="O143" s="65"/>
      <c r="P143" s="49">
        <f t="shared" ref="P143:P151" si="52">IF(O143="",0,O143-N143+1)</f>
        <v>0</v>
      </c>
      <c r="Q143" s="50"/>
      <c r="R143" s="51">
        <f t="shared" ref="R143:R151" si="53">+P143*Q143</f>
        <v>0</v>
      </c>
    </row>
    <row r="144" spans="2:23" x14ac:dyDescent="0.25">
      <c r="B144" s="65"/>
      <c r="C144" s="65"/>
      <c r="D144" s="49">
        <f t="shared" si="48"/>
        <v>0</v>
      </c>
      <c r="E144" s="50"/>
      <c r="F144" s="51">
        <f t="shared" si="49"/>
        <v>0</v>
      </c>
      <c r="H144" s="65"/>
      <c r="I144" s="65"/>
      <c r="J144" s="49">
        <f t="shared" si="50"/>
        <v>0</v>
      </c>
      <c r="K144" s="50"/>
      <c r="L144" s="51">
        <f t="shared" si="51"/>
        <v>0</v>
      </c>
      <c r="N144" s="65"/>
      <c r="O144" s="65"/>
      <c r="P144" s="49">
        <f t="shared" si="52"/>
        <v>0</v>
      </c>
      <c r="Q144" s="50"/>
      <c r="R144" s="51">
        <f t="shared" si="53"/>
        <v>0</v>
      </c>
    </row>
    <row r="145" spans="2:23" x14ac:dyDescent="0.25">
      <c r="B145" s="65"/>
      <c r="C145" s="65"/>
      <c r="D145" s="49">
        <f t="shared" si="48"/>
        <v>0</v>
      </c>
      <c r="E145" s="50"/>
      <c r="F145" s="51">
        <f t="shared" si="49"/>
        <v>0</v>
      </c>
      <c r="H145" s="65"/>
      <c r="I145" s="65"/>
      <c r="J145" s="49">
        <f t="shared" si="50"/>
        <v>0</v>
      </c>
      <c r="K145" s="50"/>
      <c r="L145" s="51">
        <f t="shared" si="51"/>
        <v>0</v>
      </c>
      <c r="N145" s="65"/>
      <c r="O145" s="65"/>
      <c r="P145" s="49">
        <f t="shared" si="52"/>
        <v>0</v>
      </c>
      <c r="Q145" s="50"/>
      <c r="R145" s="51">
        <f t="shared" si="53"/>
        <v>0</v>
      </c>
    </row>
    <row r="146" spans="2:23" x14ac:dyDescent="0.25">
      <c r="B146" s="65"/>
      <c r="C146" s="65"/>
      <c r="D146" s="49">
        <f t="shared" si="48"/>
        <v>0</v>
      </c>
      <c r="E146" s="50"/>
      <c r="F146" s="51">
        <f t="shared" si="49"/>
        <v>0</v>
      </c>
      <c r="H146" s="65"/>
      <c r="I146" s="65"/>
      <c r="J146" s="49">
        <f t="shared" si="50"/>
        <v>0</v>
      </c>
      <c r="K146" s="50"/>
      <c r="L146" s="51">
        <f t="shared" si="51"/>
        <v>0</v>
      </c>
      <c r="N146" s="65"/>
      <c r="O146" s="65"/>
      <c r="P146" s="49">
        <f t="shared" si="52"/>
        <v>0</v>
      </c>
      <c r="Q146" s="50"/>
      <c r="R146" s="51">
        <f t="shared" si="53"/>
        <v>0</v>
      </c>
    </row>
    <row r="147" spans="2:23" x14ac:dyDescent="0.25">
      <c r="B147" s="65"/>
      <c r="C147" s="65"/>
      <c r="D147" s="49">
        <f t="shared" si="48"/>
        <v>0</v>
      </c>
      <c r="E147" s="50"/>
      <c r="F147" s="51">
        <f t="shared" si="49"/>
        <v>0</v>
      </c>
      <c r="H147" s="65"/>
      <c r="I147" s="65"/>
      <c r="J147" s="49">
        <f t="shared" si="50"/>
        <v>0</v>
      </c>
      <c r="K147" s="50"/>
      <c r="L147" s="51">
        <f t="shared" si="51"/>
        <v>0</v>
      </c>
      <c r="N147" s="65"/>
      <c r="O147" s="65"/>
      <c r="P147" s="49">
        <f t="shared" si="52"/>
        <v>0</v>
      </c>
      <c r="Q147" s="50"/>
      <c r="R147" s="51">
        <f t="shared" si="53"/>
        <v>0</v>
      </c>
    </row>
    <row r="148" spans="2:23" x14ac:dyDescent="0.25">
      <c r="B148" s="65"/>
      <c r="C148" s="65"/>
      <c r="D148" s="49">
        <f t="shared" si="48"/>
        <v>0</v>
      </c>
      <c r="E148" s="50"/>
      <c r="F148" s="51">
        <f t="shared" si="49"/>
        <v>0</v>
      </c>
      <c r="H148" s="65"/>
      <c r="I148" s="65"/>
      <c r="J148" s="49">
        <f t="shared" si="50"/>
        <v>0</v>
      </c>
      <c r="K148" s="50"/>
      <c r="L148" s="51">
        <f t="shared" si="51"/>
        <v>0</v>
      </c>
      <c r="N148" s="65"/>
      <c r="O148" s="65"/>
      <c r="P148" s="49">
        <f t="shared" si="52"/>
        <v>0</v>
      </c>
      <c r="Q148" s="50"/>
      <c r="R148" s="51">
        <f t="shared" si="53"/>
        <v>0</v>
      </c>
    </row>
    <row r="149" spans="2:23" x14ac:dyDescent="0.25">
      <c r="B149" s="66"/>
      <c r="C149" s="66"/>
      <c r="D149" s="49">
        <f t="shared" si="48"/>
        <v>0</v>
      </c>
      <c r="E149" s="50"/>
      <c r="F149" s="51">
        <f t="shared" si="49"/>
        <v>0</v>
      </c>
      <c r="H149" s="66"/>
      <c r="I149" s="66"/>
      <c r="J149" s="49">
        <f t="shared" si="50"/>
        <v>0</v>
      </c>
      <c r="K149" s="50"/>
      <c r="L149" s="51">
        <f t="shared" si="51"/>
        <v>0</v>
      </c>
      <c r="N149" s="66"/>
      <c r="O149" s="66"/>
      <c r="P149" s="49">
        <f t="shared" si="52"/>
        <v>0</v>
      </c>
      <c r="Q149" s="50"/>
      <c r="R149" s="51">
        <f t="shared" si="53"/>
        <v>0</v>
      </c>
    </row>
    <row r="150" spans="2:23" x14ac:dyDescent="0.25">
      <c r="B150" s="66"/>
      <c r="C150" s="66"/>
      <c r="D150" s="49">
        <f t="shared" si="48"/>
        <v>0</v>
      </c>
      <c r="E150" s="50"/>
      <c r="F150" s="51">
        <f t="shared" si="49"/>
        <v>0</v>
      </c>
      <c r="H150" s="66"/>
      <c r="I150" s="66"/>
      <c r="J150" s="49">
        <f t="shared" si="50"/>
        <v>0</v>
      </c>
      <c r="K150" s="50"/>
      <c r="L150" s="51">
        <f t="shared" si="51"/>
        <v>0</v>
      </c>
      <c r="N150" s="66"/>
      <c r="O150" s="66"/>
      <c r="P150" s="49">
        <f t="shared" si="52"/>
        <v>0</v>
      </c>
      <c r="Q150" s="50"/>
      <c r="R150" s="51">
        <f t="shared" si="53"/>
        <v>0</v>
      </c>
    </row>
    <row r="151" spans="2:23" x14ac:dyDescent="0.25">
      <c r="B151" s="66"/>
      <c r="C151" s="66"/>
      <c r="D151" s="49">
        <f t="shared" si="48"/>
        <v>0</v>
      </c>
      <c r="E151" s="50"/>
      <c r="F151" s="51">
        <f t="shared" si="49"/>
        <v>0</v>
      </c>
      <c r="H151" s="66"/>
      <c r="I151" s="66"/>
      <c r="J151" s="49">
        <f t="shared" si="50"/>
        <v>0</v>
      </c>
      <c r="K151" s="50"/>
      <c r="L151" s="51">
        <f t="shared" si="51"/>
        <v>0</v>
      </c>
      <c r="N151" s="66"/>
      <c r="O151" s="66"/>
      <c r="P151" s="49">
        <f t="shared" si="52"/>
        <v>0</v>
      </c>
      <c r="Q151" s="50"/>
      <c r="R151" s="51">
        <f t="shared" si="53"/>
        <v>0</v>
      </c>
    </row>
    <row r="152" spans="2:23" ht="4.5" customHeight="1" x14ac:dyDescent="0.25"/>
    <row r="153" spans="2:23" x14ac:dyDescent="0.25">
      <c r="C153" s="53" t="s">
        <v>47</v>
      </c>
      <c r="D153" s="67">
        <f>SUM(D143:D151)</f>
        <v>0</v>
      </c>
      <c r="F153" s="54">
        <f>SUM(F143:F151)</f>
        <v>0</v>
      </c>
      <c r="I153" s="53" t="s">
        <v>47</v>
      </c>
      <c r="J153" s="67">
        <f>SUM(J143:J151)</f>
        <v>0</v>
      </c>
      <c r="L153" s="54">
        <f>SUM(L143:L151)</f>
        <v>0</v>
      </c>
      <c r="O153" s="53" t="s">
        <v>47</v>
      </c>
      <c r="P153" s="67">
        <f>SUM(P143:P151)</f>
        <v>0</v>
      </c>
      <c r="R153" s="54">
        <f>SUM(R143:R151)</f>
        <v>0</v>
      </c>
    </row>
    <row r="154" spans="2:23" ht="3.75" customHeight="1" x14ac:dyDescent="0.25"/>
    <row r="155" spans="2:23" x14ac:dyDescent="0.25">
      <c r="E155" s="55" t="s">
        <v>46</v>
      </c>
      <c r="F155" s="56">
        <f>IF(D153=0,0,F153/D153)</f>
        <v>0</v>
      </c>
      <c r="K155" s="55" t="s">
        <v>46</v>
      </c>
      <c r="L155" s="56">
        <f>IF(J153=0,0,L153/J153)</f>
        <v>0</v>
      </c>
      <c r="Q155" s="55" t="s">
        <v>46</v>
      </c>
      <c r="R155" s="56">
        <f>IF(P153=0,0,R153/P153)</f>
        <v>0</v>
      </c>
    </row>
    <row r="157" spans="2:23" x14ac:dyDescent="0.25">
      <c r="B157" s="64" t="s">
        <v>219</v>
      </c>
      <c r="C157" s="731"/>
      <c r="D157" s="731"/>
      <c r="E157" s="731"/>
      <c r="F157" s="731"/>
      <c r="H157" s="64" t="s">
        <v>219</v>
      </c>
      <c r="I157" s="731"/>
      <c r="J157" s="731"/>
      <c r="K157" s="731"/>
      <c r="L157" s="731"/>
      <c r="N157" s="64" t="s">
        <v>219</v>
      </c>
      <c r="O157" s="731"/>
      <c r="P157" s="731"/>
      <c r="Q157" s="731"/>
      <c r="R157" s="731"/>
      <c r="U157" s="51" t="str">
        <f>IF(C157&gt;"",C157,"")</f>
        <v/>
      </c>
      <c r="V157" s="51" t="str">
        <f>IF(I157&gt;"",I157,"")</f>
        <v/>
      </c>
      <c r="W157" s="51" t="str">
        <f>IF(O157&gt;"",O157,"")</f>
        <v/>
      </c>
    </row>
    <row r="158" spans="2:23" ht="4.5" customHeight="1" x14ac:dyDescent="0.25"/>
    <row r="159" spans="2:23" x14ac:dyDescent="0.25">
      <c r="B159" s="45" t="s">
        <v>212</v>
      </c>
      <c r="C159" s="45" t="s">
        <v>213</v>
      </c>
      <c r="D159" s="46"/>
      <c r="E159" s="47" t="s">
        <v>214</v>
      </c>
      <c r="F159" s="46"/>
      <c r="H159" s="45" t="s">
        <v>212</v>
      </c>
      <c r="I159" s="45" t="s">
        <v>213</v>
      </c>
      <c r="J159" s="46"/>
      <c r="K159" s="47" t="s">
        <v>214</v>
      </c>
      <c r="L159" s="46"/>
      <c r="N159" s="45" t="s">
        <v>212</v>
      </c>
      <c r="O159" s="45" t="s">
        <v>213</v>
      </c>
      <c r="P159" s="46"/>
      <c r="Q159" s="47" t="s">
        <v>214</v>
      </c>
      <c r="R159" s="46"/>
    </row>
    <row r="160" spans="2:23" x14ac:dyDescent="0.25">
      <c r="B160" s="65"/>
      <c r="C160" s="65"/>
      <c r="D160" s="49">
        <f t="shared" ref="D160:D168" si="54">IF(C160="",0,C160-B160+1)</f>
        <v>0</v>
      </c>
      <c r="E160" s="50"/>
      <c r="F160" s="51">
        <f t="shared" ref="F160:F168" si="55">+D160*E160</f>
        <v>0</v>
      </c>
      <c r="H160" s="65"/>
      <c r="I160" s="65"/>
      <c r="J160" s="49">
        <f t="shared" ref="J160:J168" si="56">IF(I160="",0,I160-H160+1)</f>
        <v>0</v>
      </c>
      <c r="K160" s="50"/>
      <c r="L160" s="51">
        <f t="shared" ref="L160:L168" si="57">+J160*K160</f>
        <v>0</v>
      </c>
      <c r="N160" s="65"/>
      <c r="O160" s="65"/>
      <c r="P160" s="49">
        <f t="shared" ref="P160:P168" si="58">IF(O160="",0,O160-N160+1)</f>
        <v>0</v>
      </c>
      <c r="Q160" s="50"/>
      <c r="R160" s="51">
        <f t="shared" ref="R160:R168" si="59">+P160*Q160</f>
        <v>0</v>
      </c>
    </row>
    <row r="161" spans="2:23" x14ac:dyDescent="0.25">
      <c r="B161" s="65"/>
      <c r="C161" s="65"/>
      <c r="D161" s="49">
        <f t="shared" si="54"/>
        <v>0</v>
      </c>
      <c r="E161" s="50"/>
      <c r="F161" s="51">
        <f t="shared" si="55"/>
        <v>0</v>
      </c>
      <c r="H161" s="65"/>
      <c r="I161" s="65"/>
      <c r="J161" s="49">
        <f t="shared" si="56"/>
        <v>0</v>
      </c>
      <c r="K161" s="50"/>
      <c r="L161" s="51">
        <f t="shared" si="57"/>
        <v>0</v>
      </c>
      <c r="N161" s="65"/>
      <c r="O161" s="65"/>
      <c r="P161" s="49">
        <f t="shared" si="58"/>
        <v>0</v>
      </c>
      <c r="Q161" s="50"/>
      <c r="R161" s="51">
        <f t="shared" si="59"/>
        <v>0</v>
      </c>
    </row>
    <row r="162" spans="2:23" x14ac:dyDescent="0.25">
      <c r="B162" s="65"/>
      <c r="C162" s="65"/>
      <c r="D162" s="49">
        <f t="shared" si="54"/>
        <v>0</v>
      </c>
      <c r="E162" s="50"/>
      <c r="F162" s="51">
        <f t="shared" si="55"/>
        <v>0</v>
      </c>
      <c r="H162" s="65"/>
      <c r="I162" s="65"/>
      <c r="J162" s="49">
        <f t="shared" si="56"/>
        <v>0</v>
      </c>
      <c r="K162" s="50"/>
      <c r="L162" s="51">
        <f t="shared" si="57"/>
        <v>0</v>
      </c>
      <c r="N162" s="65"/>
      <c r="O162" s="65"/>
      <c r="P162" s="49">
        <f t="shared" si="58"/>
        <v>0</v>
      </c>
      <c r="Q162" s="50"/>
      <c r="R162" s="51">
        <f t="shared" si="59"/>
        <v>0</v>
      </c>
    </row>
    <row r="163" spans="2:23" x14ac:dyDescent="0.25">
      <c r="B163" s="65"/>
      <c r="C163" s="65"/>
      <c r="D163" s="49">
        <f t="shared" si="54"/>
        <v>0</v>
      </c>
      <c r="E163" s="50"/>
      <c r="F163" s="51">
        <f t="shared" si="55"/>
        <v>0</v>
      </c>
      <c r="H163" s="65"/>
      <c r="I163" s="65"/>
      <c r="J163" s="49">
        <f t="shared" si="56"/>
        <v>0</v>
      </c>
      <c r="K163" s="50"/>
      <c r="L163" s="51">
        <f t="shared" si="57"/>
        <v>0</v>
      </c>
      <c r="N163" s="65"/>
      <c r="O163" s="65"/>
      <c r="P163" s="49">
        <f t="shared" si="58"/>
        <v>0</v>
      </c>
      <c r="Q163" s="50"/>
      <c r="R163" s="51">
        <f t="shared" si="59"/>
        <v>0</v>
      </c>
    </row>
    <row r="164" spans="2:23" x14ac:dyDescent="0.25">
      <c r="B164" s="65"/>
      <c r="C164" s="65"/>
      <c r="D164" s="49">
        <f t="shared" si="54"/>
        <v>0</v>
      </c>
      <c r="E164" s="50"/>
      <c r="F164" s="51">
        <f t="shared" si="55"/>
        <v>0</v>
      </c>
      <c r="H164" s="65"/>
      <c r="I164" s="65"/>
      <c r="J164" s="49">
        <f t="shared" si="56"/>
        <v>0</v>
      </c>
      <c r="K164" s="50"/>
      <c r="L164" s="51">
        <f t="shared" si="57"/>
        <v>0</v>
      </c>
      <c r="N164" s="65"/>
      <c r="O164" s="65"/>
      <c r="P164" s="49">
        <f t="shared" si="58"/>
        <v>0</v>
      </c>
      <c r="Q164" s="50"/>
      <c r="R164" s="51">
        <f t="shared" si="59"/>
        <v>0</v>
      </c>
    </row>
    <row r="165" spans="2:23" x14ac:dyDescent="0.25">
      <c r="B165" s="65"/>
      <c r="C165" s="65"/>
      <c r="D165" s="49">
        <f t="shared" si="54"/>
        <v>0</v>
      </c>
      <c r="E165" s="50"/>
      <c r="F165" s="51">
        <f t="shared" si="55"/>
        <v>0</v>
      </c>
      <c r="H165" s="65"/>
      <c r="I165" s="65"/>
      <c r="J165" s="49">
        <f t="shared" si="56"/>
        <v>0</v>
      </c>
      <c r="K165" s="50"/>
      <c r="L165" s="51">
        <f t="shared" si="57"/>
        <v>0</v>
      </c>
      <c r="N165" s="65"/>
      <c r="O165" s="65"/>
      <c r="P165" s="49">
        <f t="shared" si="58"/>
        <v>0</v>
      </c>
      <c r="Q165" s="50"/>
      <c r="R165" s="51">
        <f t="shared" si="59"/>
        <v>0</v>
      </c>
    </row>
    <row r="166" spans="2:23" x14ac:dyDescent="0.25">
      <c r="B166" s="66"/>
      <c r="C166" s="66"/>
      <c r="D166" s="49">
        <f t="shared" si="54"/>
        <v>0</v>
      </c>
      <c r="E166" s="50"/>
      <c r="F166" s="51">
        <f t="shared" si="55"/>
        <v>0</v>
      </c>
      <c r="H166" s="66"/>
      <c r="I166" s="66"/>
      <c r="J166" s="49">
        <f t="shared" si="56"/>
        <v>0</v>
      </c>
      <c r="K166" s="50"/>
      <c r="L166" s="51">
        <f t="shared" si="57"/>
        <v>0</v>
      </c>
      <c r="N166" s="66"/>
      <c r="O166" s="66"/>
      <c r="P166" s="49">
        <f t="shared" si="58"/>
        <v>0</v>
      </c>
      <c r="Q166" s="50"/>
      <c r="R166" s="51">
        <f t="shared" si="59"/>
        <v>0</v>
      </c>
    </row>
    <row r="167" spans="2:23" x14ac:dyDescent="0.25">
      <c r="B167" s="66"/>
      <c r="C167" s="66"/>
      <c r="D167" s="49">
        <f t="shared" si="54"/>
        <v>0</v>
      </c>
      <c r="E167" s="50"/>
      <c r="F167" s="51">
        <f t="shared" si="55"/>
        <v>0</v>
      </c>
      <c r="H167" s="66"/>
      <c r="I167" s="66"/>
      <c r="J167" s="49">
        <f t="shared" si="56"/>
        <v>0</v>
      </c>
      <c r="K167" s="50"/>
      <c r="L167" s="51">
        <f t="shared" si="57"/>
        <v>0</v>
      </c>
      <c r="N167" s="66"/>
      <c r="O167" s="66"/>
      <c r="P167" s="49">
        <f t="shared" si="58"/>
        <v>0</v>
      </c>
      <c r="Q167" s="50"/>
      <c r="R167" s="51">
        <f t="shared" si="59"/>
        <v>0</v>
      </c>
    </row>
    <row r="168" spans="2:23" x14ac:dyDescent="0.25">
      <c r="B168" s="66"/>
      <c r="C168" s="66"/>
      <c r="D168" s="49">
        <f t="shared" si="54"/>
        <v>0</v>
      </c>
      <c r="E168" s="50"/>
      <c r="F168" s="51">
        <f t="shared" si="55"/>
        <v>0</v>
      </c>
      <c r="H168" s="66"/>
      <c r="I168" s="66"/>
      <c r="J168" s="49">
        <f t="shared" si="56"/>
        <v>0</v>
      </c>
      <c r="K168" s="50"/>
      <c r="L168" s="51">
        <f t="shared" si="57"/>
        <v>0</v>
      </c>
      <c r="N168" s="66"/>
      <c r="O168" s="66"/>
      <c r="P168" s="49">
        <f t="shared" si="58"/>
        <v>0</v>
      </c>
      <c r="Q168" s="50"/>
      <c r="R168" s="51">
        <f t="shared" si="59"/>
        <v>0</v>
      </c>
    </row>
    <row r="169" spans="2:23" ht="4.5" customHeight="1" x14ac:dyDescent="0.25"/>
    <row r="170" spans="2:23" x14ac:dyDescent="0.25">
      <c r="C170" s="53" t="s">
        <v>47</v>
      </c>
      <c r="D170" s="67">
        <f>SUM(D160:D168)</f>
        <v>0</v>
      </c>
      <c r="F170" s="54">
        <f>SUM(F160:F168)</f>
        <v>0</v>
      </c>
      <c r="I170" s="53" t="s">
        <v>47</v>
      </c>
      <c r="J170" s="67">
        <f>SUM(J160:J168)</f>
        <v>0</v>
      </c>
      <c r="L170" s="54">
        <f>SUM(L160:L168)</f>
        <v>0</v>
      </c>
      <c r="O170" s="53" t="s">
        <v>47</v>
      </c>
      <c r="P170" s="67">
        <f>SUM(P160:P168)</f>
        <v>0</v>
      </c>
      <c r="R170" s="54">
        <f>SUM(R160:R168)</f>
        <v>0</v>
      </c>
    </row>
    <row r="171" spans="2:23" ht="3.75" customHeight="1" x14ac:dyDescent="0.25"/>
    <row r="172" spans="2:23" x14ac:dyDescent="0.25">
      <c r="E172" s="55" t="s">
        <v>46</v>
      </c>
      <c r="F172" s="56">
        <f>IF(D170=0,0,F170/D170)</f>
        <v>0</v>
      </c>
      <c r="K172" s="55" t="s">
        <v>46</v>
      </c>
      <c r="L172" s="56">
        <f>IF(J170=0,0,L170/J170)</f>
        <v>0</v>
      </c>
      <c r="Q172" s="55" t="s">
        <v>46</v>
      </c>
      <c r="R172" s="56">
        <f>IF(P170=0,0,R170/P170)</f>
        <v>0</v>
      </c>
    </row>
    <row r="174" spans="2:23" x14ac:dyDescent="0.25">
      <c r="B174" s="64" t="s">
        <v>219</v>
      </c>
      <c r="C174" s="731"/>
      <c r="D174" s="731"/>
      <c r="E174" s="731"/>
      <c r="F174" s="731"/>
      <c r="H174" s="64" t="s">
        <v>219</v>
      </c>
      <c r="I174" s="731"/>
      <c r="J174" s="731"/>
      <c r="K174" s="731"/>
      <c r="L174" s="731"/>
      <c r="N174" s="64" t="s">
        <v>219</v>
      </c>
      <c r="O174" s="731"/>
      <c r="P174" s="731"/>
      <c r="Q174" s="731"/>
      <c r="R174" s="731"/>
      <c r="U174" s="51" t="str">
        <f>IF(C174&gt;"",C174,"")</f>
        <v/>
      </c>
      <c r="V174" s="51" t="str">
        <f>IF(I174&gt;"",I174,"")</f>
        <v/>
      </c>
      <c r="W174" s="51" t="str">
        <f>IF(O174&gt;"",O174,"")</f>
        <v/>
      </c>
    </row>
    <row r="175" spans="2:23" ht="4.5" customHeight="1" x14ac:dyDescent="0.25"/>
    <row r="176" spans="2:23" x14ac:dyDescent="0.25">
      <c r="B176" s="45" t="s">
        <v>212</v>
      </c>
      <c r="C176" s="45" t="s">
        <v>213</v>
      </c>
      <c r="D176" s="46"/>
      <c r="E176" s="47" t="s">
        <v>214</v>
      </c>
      <c r="F176" s="46"/>
      <c r="H176" s="45" t="s">
        <v>212</v>
      </c>
      <c r="I176" s="45" t="s">
        <v>213</v>
      </c>
      <c r="J176" s="46"/>
      <c r="K176" s="47" t="s">
        <v>214</v>
      </c>
      <c r="L176" s="46"/>
      <c r="N176" s="45" t="s">
        <v>212</v>
      </c>
      <c r="O176" s="45" t="s">
        <v>213</v>
      </c>
      <c r="P176" s="46"/>
      <c r="Q176" s="47" t="s">
        <v>214</v>
      </c>
      <c r="R176" s="46"/>
    </row>
    <row r="177" spans="2:23" x14ac:dyDescent="0.25">
      <c r="B177" s="65"/>
      <c r="C177" s="65"/>
      <c r="D177" s="49">
        <f t="shared" ref="D177:D185" si="60">IF(C177="",0,C177-B177+1)</f>
        <v>0</v>
      </c>
      <c r="E177" s="50"/>
      <c r="F177" s="51">
        <f t="shared" ref="F177:F185" si="61">+D177*E177</f>
        <v>0</v>
      </c>
      <c r="H177" s="65"/>
      <c r="I177" s="65"/>
      <c r="J177" s="49">
        <f t="shared" ref="J177:J185" si="62">IF(I177="",0,I177-H177+1)</f>
        <v>0</v>
      </c>
      <c r="K177" s="50"/>
      <c r="L177" s="51">
        <f t="shared" ref="L177:L185" si="63">+J177*K177</f>
        <v>0</v>
      </c>
      <c r="N177" s="65"/>
      <c r="O177" s="65"/>
      <c r="P177" s="49">
        <f t="shared" ref="P177:P185" si="64">IF(O177="",0,O177-N177+1)</f>
        <v>0</v>
      </c>
      <c r="Q177" s="50"/>
      <c r="R177" s="51">
        <f t="shared" ref="R177:R185" si="65">+P177*Q177</f>
        <v>0</v>
      </c>
    </row>
    <row r="178" spans="2:23" x14ac:dyDescent="0.25">
      <c r="B178" s="65"/>
      <c r="C178" s="65"/>
      <c r="D178" s="49">
        <f t="shared" si="60"/>
        <v>0</v>
      </c>
      <c r="E178" s="50"/>
      <c r="F178" s="51">
        <f t="shared" si="61"/>
        <v>0</v>
      </c>
      <c r="H178" s="65"/>
      <c r="I178" s="65"/>
      <c r="J178" s="49">
        <f t="shared" si="62"/>
        <v>0</v>
      </c>
      <c r="K178" s="50"/>
      <c r="L178" s="51">
        <f t="shared" si="63"/>
        <v>0</v>
      </c>
      <c r="N178" s="65"/>
      <c r="O178" s="65"/>
      <c r="P178" s="49">
        <f t="shared" si="64"/>
        <v>0</v>
      </c>
      <c r="Q178" s="50"/>
      <c r="R178" s="51">
        <f t="shared" si="65"/>
        <v>0</v>
      </c>
    </row>
    <row r="179" spans="2:23" x14ac:dyDescent="0.25">
      <c r="B179" s="65"/>
      <c r="C179" s="65"/>
      <c r="D179" s="49">
        <f t="shared" si="60"/>
        <v>0</v>
      </c>
      <c r="E179" s="50"/>
      <c r="F179" s="51">
        <f t="shared" si="61"/>
        <v>0</v>
      </c>
      <c r="H179" s="65"/>
      <c r="I179" s="65"/>
      <c r="J179" s="49">
        <f t="shared" si="62"/>
        <v>0</v>
      </c>
      <c r="K179" s="50"/>
      <c r="L179" s="51">
        <f t="shared" si="63"/>
        <v>0</v>
      </c>
      <c r="N179" s="65"/>
      <c r="O179" s="65"/>
      <c r="P179" s="49">
        <f t="shared" si="64"/>
        <v>0</v>
      </c>
      <c r="Q179" s="50"/>
      <c r="R179" s="51">
        <f t="shared" si="65"/>
        <v>0</v>
      </c>
    </row>
    <row r="180" spans="2:23" x14ac:dyDescent="0.25">
      <c r="B180" s="65"/>
      <c r="C180" s="65"/>
      <c r="D180" s="49">
        <f t="shared" si="60"/>
        <v>0</v>
      </c>
      <c r="E180" s="50"/>
      <c r="F180" s="51">
        <f t="shared" si="61"/>
        <v>0</v>
      </c>
      <c r="H180" s="65"/>
      <c r="I180" s="65"/>
      <c r="J180" s="49">
        <f t="shared" si="62"/>
        <v>0</v>
      </c>
      <c r="K180" s="50"/>
      <c r="L180" s="51">
        <f t="shared" si="63"/>
        <v>0</v>
      </c>
      <c r="N180" s="65"/>
      <c r="O180" s="65"/>
      <c r="P180" s="49">
        <f t="shared" si="64"/>
        <v>0</v>
      </c>
      <c r="Q180" s="50"/>
      <c r="R180" s="51">
        <f t="shared" si="65"/>
        <v>0</v>
      </c>
    </row>
    <row r="181" spans="2:23" x14ac:dyDescent="0.25">
      <c r="B181" s="65"/>
      <c r="C181" s="65"/>
      <c r="D181" s="49">
        <f t="shared" si="60"/>
        <v>0</v>
      </c>
      <c r="E181" s="50"/>
      <c r="F181" s="51">
        <f t="shared" si="61"/>
        <v>0</v>
      </c>
      <c r="H181" s="65"/>
      <c r="I181" s="65"/>
      <c r="J181" s="49">
        <f t="shared" si="62"/>
        <v>0</v>
      </c>
      <c r="K181" s="50"/>
      <c r="L181" s="51">
        <f t="shared" si="63"/>
        <v>0</v>
      </c>
      <c r="N181" s="65"/>
      <c r="O181" s="65"/>
      <c r="P181" s="49">
        <f t="shared" si="64"/>
        <v>0</v>
      </c>
      <c r="Q181" s="50"/>
      <c r="R181" s="51">
        <f t="shared" si="65"/>
        <v>0</v>
      </c>
    </row>
    <row r="182" spans="2:23" x14ac:dyDescent="0.25">
      <c r="B182" s="65"/>
      <c r="C182" s="65"/>
      <c r="D182" s="49">
        <f t="shared" si="60"/>
        <v>0</v>
      </c>
      <c r="E182" s="50"/>
      <c r="F182" s="51">
        <f t="shared" si="61"/>
        <v>0</v>
      </c>
      <c r="H182" s="65"/>
      <c r="I182" s="65"/>
      <c r="J182" s="49">
        <f t="shared" si="62"/>
        <v>0</v>
      </c>
      <c r="K182" s="50"/>
      <c r="L182" s="51">
        <f t="shared" si="63"/>
        <v>0</v>
      </c>
      <c r="N182" s="65"/>
      <c r="O182" s="65"/>
      <c r="P182" s="49">
        <f t="shared" si="64"/>
        <v>0</v>
      </c>
      <c r="Q182" s="50"/>
      <c r="R182" s="51">
        <f t="shared" si="65"/>
        <v>0</v>
      </c>
    </row>
    <row r="183" spans="2:23" x14ac:dyDescent="0.25">
      <c r="B183" s="66"/>
      <c r="C183" s="66"/>
      <c r="D183" s="49">
        <f t="shared" si="60"/>
        <v>0</v>
      </c>
      <c r="E183" s="50"/>
      <c r="F183" s="51">
        <f t="shared" si="61"/>
        <v>0</v>
      </c>
      <c r="H183" s="66"/>
      <c r="I183" s="66"/>
      <c r="J183" s="49">
        <f t="shared" si="62"/>
        <v>0</v>
      </c>
      <c r="K183" s="50"/>
      <c r="L183" s="51">
        <f t="shared" si="63"/>
        <v>0</v>
      </c>
      <c r="N183" s="66"/>
      <c r="O183" s="66"/>
      <c r="P183" s="49">
        <f t="shared" si="64"/>
        <v>0</v>
      </c>
      <c r="Q183" s="50"/>
      <c r="R183" s="51">
        <f t="shared" si="65"/>
        <v>0</v>
      </c>
    </row>
    <row r="184" spans="2:23" x14ac:dyDescent="0.25">
      <c r="B184" s="66"/>
      <c r="C184" s="66"/>
      <c r="D184" s="49">
        <f t="shared" si="60"/>
        <v>0</v>
      </c>
      <c r="E184" s="50"/>
      <c r="F184" s="51">
        <f t="shared" si="61"/>
        <v>0</v>
      </c>
      <c r="H184" s="66"/>
      <c r="I184" s="66"/>
      <c r="J184" s="49">
        <f t="shared" si="62"/>
        <v>0</v>
      </c>
      <c r="K184" s="50"/>
      <c r="L184" s="51">
        <f t="shared" si="63"/>
        <v>0</v>
      </c>
      <c r="N184" s="66"/>
      <c r="O184" s="66"/>
      <c r="P184" s="49">
        <f t="shared" si="64"/>
        <v>0</v>
      </c>
      <c r="Q184" s="50"/>
      <c r="R184" s="51">
        <f t="shared" si="65"/>
        <v>0</v>
      </c>
    </row>
    <row r="185" spans="2:23" x14ac:dyDescent="0.25">
      <c r="B185" s="66"/>
      <c r="C185" s="66"/>
      <c r="D185" s="49">
        <f t="shared" si="60"/>
        <v>0</v>
      </c>
      <c r="E185" s="50"/>
      <c r="F185" s="51">
        <f t="shared" si="61"/>
        <v>0</v>
      </c>
      <c r="H185" s="66"/>
      <c r="I185" s="66"/>
      <c r="J185" s="49">
        <f t="shared" si="62"/>
        <v>0</v>
      </c>
      <c r="K185" s="50"/>
      <c r="L185" s="51">
        <f t="shared" si="63"/>
        <v>0</v>
      </c>
      <c r="N185" s="66"/>
      <c r="O185" s="66"/>
      <c r="P185" s="49">
        <f t="shared" si="64"/>
        <v>0</v>
      </c>
      <c r="Q185" s="50"/>
      <c r="R185" s="51">
        <f t="shared" si="65"/>
        <v>0</v>
      </c>
    </row>
    <row r="186" spans="2:23" ht="4.5" customHeight="1" x14ac:dyDescent="0.25"/>
    <row r="187" spans="2:23" x14ac:dyDescent="0.25">
      <c r="C187" s="53" t="s">
        <v>47</v>
      </c>
      <c r="D187" s="67">
        <f>SUM(D177:D185)</f>
        <v>0</v>
      </c>
      <c r="F187" s="54">
        <f>SUM(F177:F185)</f>
        <v>0</v>
      </c>
      <c r="I187" s="53" t="s">
        <v>47</v>
      </c>
      <c r="J187" s="67">
        <f>SUM(J177:J185)</f>
        <v>0</v>
      </c>
      <c r="L187" s="54">
        <f>SUM(L177:L185)</f>
        <v>0</v>
      </c>
      <c r="O187" s="53" t="s">
        <v>47</v>
      </c>
      <c r="P187" s="67">
        <f>SUM(P177:P185)</f>
        <v>0</v>
      </c>
      <c r="R187" s="54">
        <f>SUM(R177:R185)</f>
        <v>0</v>
      </c>
    </row>
    <row r="188" spans="2:23" ht="3.75" customHeight="1" x14ac:dyDescent="0.25"/>
    <row r="189" spans="2:23" x14ac:dyDescent="0.25">
      <c r="E189" s="55" t="s">
        <v>46</v>
      </c>
      <c r="F189" s="56">
        <f>IF(D187=0,0,F187/D187)</f>
        <v>0</v>
      </c>
      <c r="K189" s="55" t="s">
        <v>46</v>
      </c>
      <c r="L189" s="56">
        <f>IF(J187=0,0,L187/J187)</f>
        <v>0</v>
      </c>
      <c r="Q189" s="55" t="s">
        <v>46</v>
      </c>
      <c r="R189" s="56">
        <f>IF(P187=0,0,R187/P187)</f>
        <v>0</v>
      </c>
    </row>
    <row r="191" spans="2:23" x14ac:dyDescent="0.25">
      <c r="B191" s="64" t="s">
        <v>219</v>
      </c>
      <c r="C191" s="731"/>
      <c r="D191" s="731"/>
      <c r="E191" s="731"/>
      <c r="F191" s="731"/>
      <c r="H191" s="64" t="s">
        <v>219</v>
      </c>
      <c r="I191" s="731"/>
      <c r="J191" s="731"/>
      <c r="K191" s="731"/>
      <c r="L191" s="731"/>
      <c r="N191" s="64" t="s">
        <v>219</v>
      </c>
      <c r="O191" s="731"/>
      <c r="P191" s="731"/>
      <c r="Q191" s="731"/>
      <c r="R191" s="731"/>
      <c r="U191" s="51" t="str">
        <f>IF(C191&gt;"",C191,"")</f>
        <v/>
      </c>
      <c r="V191" s="51" t="str">
        <f>IF(I191&gt;"",I191,"")</f>
        <v/>
      </c>
      <c r="W191" s="51" t="str">
        <f>IF(O191&gt;"",O191,"")</f>
        <v/>
      </c>
    </row>
    <row r="192" spans="2:23" ht="4.5" customHeight="1" x14ac:dyDescent="0.25"/>
    <row r="193" spans="2:23" x14ac:dyDescent="0.25">
      <c r="B193" s="45" t="s">
        <v>212</v>
      </c>
      <c r="C193" s="45" t="s">
        <v>213</v>
      </c>
      <c r="D193" s="46"/>
      <c r="E193" s="47" t="s">
        <v>214</v>
      </c>
      <c r="F193" s="46"/>
      <c r="H193" s="45" t="s">
        <v>212</v>
      </c>
      <c r="I193" s="45" t="s">
        <v>213</v>
      </c>
      <c r="J193" s="46"/>
      <c r="K193" s="47" t="s">
        <v>214</v>
      </c>
      <c r="L193" s="46"/>
      <c r="N193" s="45" t="s">
        <v>212</v>
      </c>
      <c r="O193" s="45" t="s">
        <v>213</v>
      </c>
      <c r="P193" s="46"/>
      <c r="Q193" s="47" t="s">
        <v>214</v>
      </c>
      <c r="R193" s="46"/>
    </row>
    <row r="194" spans="2:23" x14ac:dyDescent="0.25">
      <c r="B194" s="65"/>
      <c r="C194" s="65"/>
      <c r="D194" s="49">
        <f t="shared" ref="D194:D202" si="66">IF(C194="",0,C194-B194+1)</f>
        <v>0</v>
      </c>
      <c r="E194" s="50"/>
      <c r="F194" s="51">
        <f t="shared" ref="F194:F202" si="67">+D194*E194</f>
        <v>0</v>
      </c>
      <c r="H194" s="65"/>
      <c r="I194" s="65"/>
      <c r="J194" s="49">
        <f t="shared" ref="J194:J202" si="68">IF(I194="",0,I194-H194+1)</f>
        <v>0</v>
      </c>
      <c r="K194" s="50"/>
      <c r="L194" s="51">
        <f t="shared" ref="L194:L202" si="69">+J194*K194</f>
        <v>0</v>
      </c>
      <c r="N194" s="65"/>
      <c r="O194" s="65"/>
      <c r="P194" s="49">
        <f t="shared" ref="P194:P202" si="70">IF(O194="",0,O194-N194+1)</f>
        <v>0</v>
      </c>
      <c r="Q194" s="50"/>
      <c r="R194" s="51">
        <f t="shared" ref="R194:R202" si="71">+P194*Q194</f>
        <v>0</v>
      </c>
    </row>
    <row r="195" spans="2:23" x14ac:dyDescent="0.25">
      <c r="B195" s="65"/>
      <c r="C195" s="65"/>
      <c r="D195" s="49">
        <f t="shared" si="66"/>
        <v>0</v>
      </c>
      <c r="E195" s="50"/>
      <c r="F195" s="51">
        <f t="shared" si="67"/>
        <v>0</v>
      </c>
      <c r="H195" s="65"/>
      <c r="I195" s="65"/>
      <c r="J195" s="49">
        <f t="shared" si="68"/>
        <v>0</v>
      </c>
      <c r="K195" s="50"/>
      <c r="L195" s="51">
        <f t="shared" si="69"/>
        <v>0</v>
      </c>
      <c r="N195" s="65"/>
      <c r="O195" s="65"/>
      <c r="P195" s="49">
        <f t="shared" si="70"/>
        <v>0</v>
      </c>
      <c r="Q195" s="50"/>
      <c r="R195" s="51">
        <f t="shared" si="71"/>
        <v>0</v>
      </c>
    </row>
    <row r="196" spans="2:23" x14ac:dyDescent="0.25">
      <c r="B196" s="65"/>
      <c r="C196" s="65"/>
      <c r="D196" s="49">
        <f t="shared" si="66"/>
        <v>0</v>
      </c>
      <c r="E196" s="50"/>
      <c r="F196" s="51">
        <f t="shared" si="67"/>
        <v>0</v>
      </c>
      <c r="H196" s="65"/>
      <c r="I196" s="65"/>
      <c r="J196" s="49">
        <f t="shared" si="68"/>
        <v>0</v>
      </c>
      <c r="K196" s="50"/>
      <c r="L196" s="51">
        <f t="shared" si="69"/>
        <v>0</v>
      </c>
      <c r="N196" s="65"/>
      <c r="O196" s="65"/>
      <c r="P196" s="49">
        <f t="shared" si="70"/>
        <v>0</v>
      </c>
      <c r="Q196" s="50"/>
      <c r="R196" s="51">
        <f t="shared" si="71"/>
        <v>0</v>
      </c>
    </row>
    <row r="197" spans="2:23" x14ac:dyDescent="0.25">
      <c r="B197" s="65"/>
      <c r="C197" s="65"/>
      <c r="D197" s="49">
        <f t="shared" si="66"/>
        <v>0</v>
      </c>
      <c r="E197" s="50"/>
      <c r="F197" s="51">
        <f t="shared" si="67"/>
        <v>0</v>
      </c>
      <c r="H197" s="65"/>
      <c r="I197" s="65"/>
      <c r="J197" s="49">
        <f t="shared" si="68"/>
        <v>0</v>
      </c>
      <c r="K197" s="50"/>
      <c r="L197" s="51">
        <f t="shared" si="69"/>
        <v>0</v>
      </c>
      <c r="N197" s="65"/>
      <c r="O197" s="65"/>
      <c r="P197" s="49">
        <f t="shared" si="70"/>
        <v>0</v>
      </c>
      <c r="Q197" s="50"/>
      <c r="R197" s="51">
        <f t="shared" si="71"/>
        <v>0</v>
      </c>
    </row>
    <row r="198" spans="2:23" x14ac:dyDescent="0.25">
      <c r="B198" s="65"/>
      <c r="C198" s="65"/>
      <c r="D198" s="49">
        <f t="shared" si="66"/>
        <v>0</v>
      </c>
      <c r="E198" s="50"/>
      <c r="F198" s="51">
        <f t="shared" si="67"/>
        <v>0</v>
      </c>
      <c r="H198" s="65"/>
      <c r="I198" s="65"/>
      <c r="J198" s="49">
        <f t="shared" si="68"/>
        <v>0</v>
      </c>
      <c r="K198" s="50"/>
      <c r="L198" s="51">
        <f t="shared" si="69"/>
        <v>0</v>
      </c>
      <c r="N198" s="65"/>
      <c r="O198" s="65"/>
      <c r="P198" s="49">
        <f t="shared" si="70"/>
        <v>0</v>
      </c>
      <c r="Q198" s="50"/>
      <c r="R198" s="51">
        <f t="shared" si="71"/>
        <v>0</v>
      </c>
    </row>
    <row r="199" spans="2:23" x14ac:dyDescent="0.25">
      <c r="B199" s="65"/>
      <c r="C199" s="65"/>
      <c r="D199" s="49">
        <f t="shared" si="66"/>
        <v>0</v>
      </c>
      <c r="E199" s="50"/>
      <c r="F199" s="51">
        <f t="shared" si="67"/>
        <v>0</v>
      </c>
      <c r="H199" s="65"/>
      <c r="I199" s="65"/>
      <c r="J199" s="49">
        <f t="shared" si="68"/>
        <v>0</v>
      </c>
      <c r="K199" s="50"/>
      <c r="L199" s="51">
        <f t="shared" si="69"/>
        <v>0</v>
      </c>
      <c r="N199" s="65"/>
      <c r="O199" s="65"/>
      <c r="P199" s="49">
        <f t="shared" si="70"/>
        <v>0</v>
      </c>
      <c r="Q199" s="50"/>
      <c r="R199" s="51">
        <f t="shared" si="71"/>
        <v>0</v>
      </c>
    </row>
    <row r="200" spans="2:23" x14ac:dyDescent="0.25">
      <c r="B200" s="66"/>
      <c r="C200" s="66"/>
      <c r="D200" s="49">
        <f t="shared" si="66"/>
        <v>0</v>
      </c>
      <c r="E200" s="50"/>
      <c r="F200" s="51">
        <f t="shared" si="67"/>
        <v>0</v>
      </c>
      <c r="H200" s="66"/>
      <c r="I200" s="66"/>
      <c r="J200" s="49">
        <f t="shared" si="68"/>
        <v>0</v>
      </c>
      <c r="K200" s="50"/>
      <c r="L200" s="51">
        <f t="shared" si="69"/>
        <v>0</v>
      </c>
      <c r="N200" s="66"/>
      <c r="O200" s="66"/>
      <c r="P200" s="49">
        <f t="shared" si="70"/>
        <v>0</v>
      </c>
      <c r="Q200" s="50"/>
      <c r="R200" s="51">
        <f t="shared" si="71"/>
        <v>0</v>
      </c>
    </row>
    <row r="201" spans="2:23" x14ac:dyDescent="0.25">
      <c r="B201" s="66"/>
      <c r="C201" s="66"/>
      <c r="D201" s="49">
        <f t="shared" si="66"/>
        <v>0</v>
      </c>
      <c r="E201" s="50"/>
      <c r="F201" s="51">
        <f t="shared" si="67"/>
        <v>0</v>
      </c>
      <c r="H201" s="66"/>
      <c r="I201" s="66"/>
      <c r="J201" s="49">
        <f t="shared" si="68"/>
        <v>0</v>
      </c>
      <c r="K201" s="50"/>
      <c r="L201" s="51">
        <f t="shared" si="69"/>
        <v>0</v>
      </c>
      <c r="N201" s="66"/>
      <c r="O201" s="66"/>
      <c r="P201" s="49">
        <f t="shared" si="70"/>
        <v>0</v>
      </c>
      <c r="Q201" s="50"/>
      <c r="R201" s="51">
        <f t="shared" si="71"/>
        <v>0</v>
      </c>
    </row>
    <row r="202" spans="2:23" x14ac:dyDescent="0.25">
      <c r="B202" s="66"/>
      <c r="C202" s="66"/>
      <c r="D202" s="49">
        <f t="shared" si="66"/>
        <v>0</v>
      </c>
      <c r="E202" s="50"/>
      <c r="F202" s="51">
        <f t="shared" si="67"/>
        <v>0</v>
      </c>
      <c r="H202" s="66"/>
      <c r="I202" s="66"/>
      <c r="J202" s="49">
        <f t="shared" si="68"/>
        <v>0</v>
      </c>
      <c r="K202" s="50"/>
      <c r="L202" s="51">
        <f t="shared" si="69"/>
        <v>0</v>
      </c>
      <c r="N202" s="66"/>
      <c r="O202" s="66"/>
      <c r="P202" s="49">
        <f t="shared" si="70"/>
        <v>0</v>
      </c>
      <c r="Q202" s="50"/>
      <c r="R202" s="51">
        <f t="shared" si="71"/>
        <v>0</v>
      </c>
    </row>
    <row r="203" spans="2:23" ht="4.5" customHeight="1" x14ac:dyDescent="0.25"/>
    <row r="204" spans="2:23" x14ac:dyDescent="0.25">
      <c r="C204" s="53" t="s">
        <v>47</v>
      </c>
      <c r="D204" s="67">
        <f>SUM(D194:D202)</f>
        <v>0</v>
      </c>
      <c r="F204" s="54">
        <f>SUM(F194:F202)</f>
        <v>0</v>
      </c>
      <c r="I204" s="53" t="s">
        <v>47</v>
      </c>
      <c r="J204" s="67">
        <f>SUM(J194:J202)</f>
        <v>0</v>
      </c>
      <c r="L204" s="54">
        <f>SUM(L194:L202)</f>
        <v>0</v>
      </c>
      <c r="O204" s="53" t="s">
        <v>47</v>
      </c>
      <c r="P204" s="67">
        <f>SUM(P194:P202)</f>
        <v>0</v>
      </c>
      <c r="R204" s="54">
        <f>SUM(R194:R202)</f>
        <v>0</v>
      </c>
    </row>
    <row r="205" spans="2:23" ht="3.75" customHeight="1" x14ac:dyDescent="0.25"/>
    <row r="206" spans="2:23" x14ac:dyDescent="0.25">
      <c r="E206" s="55" t="s">
        <v>46</v>
      </c>
      <c r="F206" s="56">
        <f>IF(D204=0,0,F204/D204)</f>
        <v>0</v>
      </c>
      <c r="K206" s="55" t="s">
        <v>46</v>
      </c>
      <c r="L206" s="56">
        <f>IF(J204=0,0,L204/J204)</f>
        <v>0</v>
      </c>
      <c r="Q206" s="55" t="s">
        <v>46</v>
      </c>
      <c r="R206" s="56">
        <f>IF(P204=0,0,R204/P204)</f>
        <v>0</v>
      </c>
    </row>
    <row r="208" spans="2:23" x14ac:dyDescent="0.25">
      <c r="B208" s="64" t="s">
        <v>219</v>
      </c>
      <c r="C208" s="731"/>
      <c r="D208" s="731"/>
      <c r="E208" s="731"/>
      <c r="F208" s="731"/>
      <c r="H208" s="64" t="s">
        <v>219</v>
      </c>
      <c r="I208" s="731"/>
      <c r="J208" s="731"/>
      <c r="K208" s="731"/>
      <c r="L208" s="731"/>
      <c r="N208" s="64" t="s">
        <v>219</v>
      </c>
      <c r="O208" s="731"/>
      <c r="P208" s="731"/>
      <c r="Q208" s="731"/>
      <c r="R208" s="731"/>
      <c r="U208" s="51" t="str">
        <f>IF(C208&gt;"",C208,"")</f>
        <v/>
      </c>
      <c r="V208" s="51" t="str">
        <f>IF(I208&gt;"",I208,"")</f>
        <v/>
      </c>
      <c r="W208" s="51" t="str">
        <f>IF(O208&gt;"",O208,"")</f>
        <v/>
      </c>
    </row>
    <row r="209" spans="2:18" ht="4.5" customHeight="1" x14ac:dyDescent="0.25"/>
    <row r="210" spans="2:18" x14ac:dyDescent="0.25">
      <c r="B210" s="45" t="s">
        <v>212</v>
      </c>
      <c r="C210" s="45" t="s">
        <v>213</v>
      </c>
      <c r="D210" s="46"/>
      <c r="E210" s="47" t="s">
        <v>214</v>
      </c>
      <c r="F210" s="46"/>
      <c r="H210" s="45" t="s">
        <v>212</v>
      </c>
      <c r="I210" s="45" t="s">
        <v>213</v>
      </c>
      <c r="J210" s="46"/>
      <c r="K210" s="47" t="s">
        <v>214</v>
      </c>
      <c r="L210" s="46"/>
      <c r="N210" s="45" t="s">
        <v>212</v>
      </c>
      <c r="O210" s="45" t="s">
        <v>213</v>
      </c>
      <c r="P210" s="46"/>
      <c r="Q210" s="47" t="s">
        <v>214</v>
      </c>
      <c r="R210" s="46"/>
    </row>
    <row r="211" spans="2:18" x14ac:dyDescent="0.25">
      <c r="B211" s="65"/>
      <c r="C211" s="65"/>
      <c r="D211" s="49">
        <f t="shared" ref="D211:D219" si="72">IF(C211="",0,C211-B211+1)</f>
        <v>0</v>
      </c>
      <c r="E211" s="50"/>
      <c r="F211" s="51">
        <f t="shared" ref="F211:F219" si="73">+D211*E211</f>
        <v>0</v>
      </c>
      <c r="H211" s="65"/>
      <c r="I211" s="65"/>
      <c r="J211" s="49">
        <f t="shared" ref="J211:J219" si="74">IF(I211="",0,I211-H211+1)</f>
        <v>0</v>
      </c>
      <c r="K211" s="50"/>
      <c r="L211" s="51">
        <f t="shared" ref="L211:L219" si="75">+J211*K211</f>
        <v>0</v>
      </c>
      <c r="N211" s="65"/>
      <c r="O211" s="65"/>
      <c r="P211" s="49">
        <f t="shared" ref="P211:P219" si="76">IF(O211="",0,O211-N211+1)</f>
        <v>0</v>
      </c>
      <c r="Q211" s="50"/>
      <c r="R211" s="51">
        <f t="shared" ref="R211:R219" si="77">+P211*Q211</f>
        <v>0</v>
      </c>
    </row>
    <row r="212" spans="2:18" x14ac:dyDescent="0.25">
      <c r="B212" s="65"/>
      <c r="C212" s="65"/>
      <c r="D212" s="49">
        <f t="shared" si="72"/>
        <v>0</v>
      </c>
      <c r="E212" s="50"/>
      <c r="F212" s="51">
        <f t="shared" si="73"/>
        <v>0</v>
      </c>
      <c r="H212" s="65"/>
      <c r="I212" s="65"/>
      <c r="J212" s="49">
        <f t="shared" si="74"/>
        <v>0</v>
      </c>
      <c r="K212" s="50"/>
      <c r="L212" s="51">
        <f t="shared" si="75"/>
        <v>0</v>
      </c>
      <c r="N212" s="65"/>
      <c r="O212" s="65"/>
      <c r="P212" s="49">
        <f t="shared" si="76"/>
        <v>0</v>
      </c>
      <c r="Q212" s="50"/>
      <c r="R212" s="51">
        <f t="shared" si="77"/>
        <v>0</v>
      </c>
    </row>
    <row r="213" spans="2:18" x14ac:dyDescent="0.25">
      <c r="B213" s="65"/>
      <c r="C213" s="65"/>
      <c r="D213" s="49">
        <f t="shared" si="72"/>
        <v>0</v>
      </c>
      <c r="E213" s="50"/>
      <c r="F213" s="51">
        <f t="shared" si="73"/>
        <v>0</v>
      </c>
      <c r="H213" s="65"/>
      <c r="I213" s="65"/>
      <c r="J213" s="49">
        <f t="shared" si="74"/>
        <v>0</v>
      </c>
      <c r="K213" s="50"/>
      <c r="L213" s="51">
        <f t="shared" si="75"/>
        <v>0</v>
      </c>
      <c r="N213" s="65"/>
      <c r="O213" s="65"/>
      <c r="P213" s="49">
        <f t="shared" si="76"/>
        <v>0</v>
      </c>
      <c r="Q213" s="50"/>
      <c r="R213" s="51">
        <f t="shared" si="77"/>
        <v>0</v>
      </c>
    </row>
    <row r="214" spans="2:18" x14ac:dyDescent="0.25">
      <c r="B214" s="65"/>
      <c r="C214" s="65"/>
      <c r="D214" s="49">
        <f t="shared" si="72"/>
        <v>0</v>
      </c>
      <c r="E214" s="50"/>
      <c r="F214" s="51">
        <f t="shared" si="73"/>
        <v>0</v>
      </c>
      <c r="H214" s="65"/>
      <c r="I214" s="65"/>
      <c r="J214" s="49">
        <f t="shared" si="74"/>
        <v>0</v>
      </c>
      <c r="K214" s="50"/>
      <c r="L214" s="51">
        <f t="shared" si="75"/>
        <v>0</v>
      </c>
      <c r="N214" s="65"/>
      <c r="O214" s="65"/>
      <c r="P214" s="49">
        <f t="shared" si="76"/>
        <v>0</v>
      </c>
      <c r="Q214" s="50"/>
      <c r="R214" s="51">
        <f t="shared" si="77"/>
        <v>0</v>
      </c>
    </row>
    <row r="215" spans="2:18" x14ac:dyDescent="0.25">
      <c r="B215" s="65"/>
      <c r="C215" s="65"/>
      <c r="D215" s="49">
        <f t="shared" si="72"/>
        <v>0</v>
      </c>
      <c r="E215" s="50"/>
      <c r="F215" s="51">
        <f t="shared" si="73"/>
        <v>0</v>
      </c>
      <c r="H215" s="65"/>
      <c r="I215" s="65"/>
      <c r="J215" s="49">
        <f t="shared" si="74"/>
        <v>0</v>
      </c>
      <c r="K215" s="50"/>
      <c r="L215" s="51">
        <f t="shared" si="75"/>
        <v>0</v>
      </c>
      <c r="N215" s="65"/>
      <c r="O215" s="65"/>
      <c r="P215" s="49">
        <f t="shared" si="76"/>
        <v>0</v>
      </c>
      <c r="Q215" s="50"/>
      <c r="R215" s="51">
        <f t="shared" si="77"/>
        <v>0</v>
      </c>
    </row>
    <row r="216" spans="2:18" x14ac:dyDescent="0.25">
      <c r="B216" s="65"/>
      <c r="C216" s="65"/>
      <c r="D216" s="49">
        <f t="shared" si="72"/>
        <v>0</v>
      </c>
      <c r="E216" s="50"/>
      <c r="F216" s="51">
        <f t="shared" si="73"/>
        <v>0</v>
      </c>
      <c r="H216" s="65"/>
      <c r="I216" s="65"/>
      <c r="J216" s="49">
        <f t="shared" si="74"/>
        <v>0</v>
      </c>
      <c r="K216" s="50"/>
      <c r="L216" s="51">
        <f t="shared" si="75"/>
        <v>0</v>
      </c>
      <c r="N216" s="65"/>
      <c r="O216" s="65"/>
      <c r="P216" s="49">
        <f t="shared" si="76"/>
        <v>0</v>
      </c>
      <c r="Q216" s="50"/>
      <c r="R216" s="51">
        <f t="shared" si="77"/>
        <v>0</v>
      </c>
    </row>
    <row r="217" spans="2:18" x14ac:dyDescent="0.25">
      <c r="B217" s="66"/>
      <c r="C217" s="66"/>
      <c r="D217" s="49">
        <f t="shared" si="72"/>
        <v>0</v>
      </c>
      <c r="E217" s="50"/>
      <c r="F217" s="51">
        <f t="shared" si="73"/>
        <v>0</v>
      </c>
      <c r="H217" s="66"/>
      <c r="I217" s="66"/>
      <c r="J217" s="49">
        <f t="shared" si="74"/>
        <v>0</v>
      </c>
      <c r="K217" s="50"/>
      <c r="L217" s="51">
        <f t="shared" si="75"/>
        <v>0</v>
      </c>
      <c r="N217" s="66"/>
      <c r="O217" s="66"/>
      <c r="P217" s="49">
        <f t="shared" si="76"/>
        <v>0</v>
      </c>
      <c r="Q217" s="50"/>
      <c r="R217" s="51">
        <f t="shared" si="77"/>
        <v>0</v>
      </c>
    </row>
    <row r="218" spans="2:18" x14ac:dyDescent="0.25">
      <c r="B218" s="66"/>
      <c r="C218" s="66"/>
      <c r="D218" s="49">
        <f t="shared" si="72"/>
        <v>0</v>
      </c>
      <c r="E218" s="50"/>
      <c r="F218" s="51">
        <f t="shared" si="73"/>
        <v>0</v>
      </c>
      <c r="H218" s="66"/>
      <c r="I218" s="66"/>
      <c r="J218" s="49">
        <f t="shared" si="74"/>
        <v>0</v>
      </c>
      <c r="K218" s="50"/>
      <c r="L218" s="51">
        <f t="shared" si="75"/>
        <v>0</v>
      </c>
      <c r="N218" s="66"/>
      <c r="O218" s="66"/>
      <c r="P218" s="49">
        <f t="shared" si="76"/>
        <v>0</v>
      </c>
      <c r="Q218" s="50"/>
      <c r="R218" s="51">
        <f t="shared" si="77"/>
        <v>0</v>
      </c>
    </row>
    <row r="219" spans="2:18" x14ac:dyDescent="0.25">
      <c r="B219" s="66"/>
      <c r="C219" s="66"/>
      <c r="D219" s="49">
        <f t="shared" si="72"/>
        <v>0</v>
      </c>
      <c r="E219" s="50"/>
      <c r="F219" s="51">
        <f t="shared" si="73"/>
        <v>0</v>
      </c>
      <c r="H219" s="66"/>
      <c r="I219" s="66"/>
      <c r="J219" s="49">
        <f t="shared" si="74"/>
        <v>0</v>
      </c>
      <c r="K219" s="50"/>
      <c r="L219" s="51">
        <f t="shared" si="75"/>
        <v>0</v>
      </c>
      <c r="N219" s="66"/>
      <c r="O219" s="66"/>
      <c r="P219" s="49">
        <f t="shared" si="76"/>
        <v>0</v>
      </c>
      <c r="Q219" s="50"/>
      <c r="R219" s="51">
        <f t="shared" si="77"/>
        <v>0</v>
      </c>
    </row>
    <row r="220" spans="2:18" ht="4.5" customHeight="1" x14ac:dyDescent="0.25"/>
    <row r="221" spans="2:18" x14ac:dyDescent="0.25">
      <c r="C221" s="53" t="s">
        <v>47</v>
      </c>
      <c r="D221" s="67">
        <f>SUM(D211:D219)</f>
        <v>0</v>
      </c>
      <c r="F221" s="54">
        <f>SUM(F211:F219)</f>
        <v>0</v>
      </c>
      <c r="I221" s="53" t="s">
        <v>47</v>
      </c>
      <c r="J221" s="67">
        <f>SUM(J211:J219)</f>
        <v>0</v>
      </c>
      <c r="L221" s="54">
        <f>SUM(L211:L219)</f>
        <v>0</v>
      </c>
      <c r="O221" s="53" t="s">
        <v>47</v>
      </c>
      <c r="P221" s="67">
        <f>SUM(P211:P219)</f>
        <v>0</v>
      </c>
      <c r="R221" s="54">
        <f>SUM(R211:R219)</f>
        <v>0</v>
      </c>
    </row>
    <row r="222" spans="2:18" ht="3.75" customHeight="1" x14ac:dyDescent="0.25"/>
    <row r="223" spans="2:18" x14ac:dyDescent="0.25">
      <c r="E223" s="55" t="s">
        <v>46</v>
      </c>
      <c r="F223" s="56">
        <f>IF(D221=0,0,F221/D221)</f>
        <v>0</v>
      </c>
      <c r="K223" s="55" t="s">
        <v>46</v>
      </c>
      <c r="L223" s="56">
        <f>IF(J221=0,0,L221/J221)</f>
        <v>0</v>
      </c>
      <c r="Q223" s="55" t="s">
        <v>46</v>
      </c>
      <c r="R223" s="56">
        <f>IF(P221=0,0,R221/P221)</f>
        <v>0</v>
      </c>
    </row>
    <row r="224" spans="2:18" ht="26.25" x14ac:dyDescent="0.4">
      <c r="B224" s="63"/>
      <c r="H224" s="63"/>
      <c r="N224" s="63"/>
    </row>
    <row r="225" spans="2:23" x14ac:dyDescent="0.25">
      <c r="B225" s="64" t="s">
        <v>219</v>
      </c>
      <c r="C225" s="731"/>
      <c r="D225" s="731"/>
      <c r="E225" s="731"/>
      <c r="F225" s="731"/>
      <c r="H225" s="64" t="s">
        <v>219</v>
      </c>
      <c r="I225" s="731"/>
      <c r="J225" s="731"/>
      <c r="K225" s="731"/>
      <c r="L225" s="731"/>
      <c r="N225" s="64" t="s">
        <v>219</v>
      </c>
      <c r="O225" s="731"/>
      <c r="P225" s="731"/>
      <c r="Q225" s="731"/>
      <c r="R225" s="731"/>
      <c r="U225" s="51" t="str">
        <f>IF(C225&gt;"",C225,"")</f>
        <v/>
      </c>
      <c r="V225" s="51" t="str">
        <f>IF(I225&gt;"",I225,"")</f>
        <v/>
      </c>
      <c r="W225" s="51" t="str">
        <f>IF(O225&gt;"",O225,"")</f>
        <v/>
      </c>
    </row>
    <row r="226" spans="2:23" ht="4.5" customHeight="1" x14ac:dyDescent="0.25"/>
    <row r="227" spans="2:23" x14ac:dyDescent="0.25">
      <c r="B227" s="45" t="s">
        <v>212</v>
      </c>
      <c r="C227" s="45" t="s">
        <v>213</v>
      </c>
      <c r="D227" s="46"/>
      <c r="E227" s="47" t="s">
        <v>214</v>
      </c>
      <c r="F227" s="46"/>
      <c r="H227" s="45" t="s">
        <v>212</v>
      </c>
      <c r="I227" s="45" t="s">
        <v>213</v>
      </c>
      <c r="J227" s="46"/>
      <c r="K227" s="47" t="s">
        <v>214</v>
      </c>
      <c r="L227" s="46"/>
      <c r="N227" s="45" t="s">
        <v>212</v>
      </c>
      <c r="O227" s="45" t="s">
        <v>213</v>
      </c>
      <c r="P227" s="46"/>
      <c r="Q227" s="47" t="s">
        <v>214</v>
      </c>
      <c r="R227" s="46"/>
    </row>
    <row r="228" spans="2:23" x14ac:dyDescent="0.25">
      <c r="B228" s="65"/>
      <c r="C228" s="65"/>
      <c r="D228" s="49">
        <f t="shared" ref="D228:D236" si="78">IF(C228="",0,C228-B228+1)</f>
        <v>0</v>
      </c>
      <c r="E228" s="50"/>
      <c r="F228" s="51">
        <f t="shared" ref="F228:F236" si="79">+D228*E228</f>
        <v>0</v>
      </c>
      <c r="H228" s="65"/>
      <c r="I228" s="65"/>
      <c r="J228" s="49">
        <f t="shared" ref="J228:J236" si="80">IF(I228="",0,I228-H228+1)</f>
        <v>0</v>
      </c>
      <c r="K228" s="50"/>
      <c r="L228" s="51">
        <f t="shared" ref="L228:L236" si="81">+J228*K228</f>
        <v>0</v>
      </c>
      <c r="N228" s="65"/>
      <c r="O228" s="65"/>
      <c r="P228" s="49">
        <f t="shared" ref="P228:P236" si="82">IF(O228="",0,O228-N228+1)</f>
        <v>0</v>
      </c>
      <c r="Q228" s="50"/>
      <c r="R228" s="51">
        <f t="shared" ref="R228:R236" si="83">+P228*Q228</f>
        <v>0</v>
      </c>
    </row>
    <row r="229" spans="2:23" x14ac:dyDescent="0.25">
      <c r="B229" s="65"/>
      <c r="C229" s="65"/>
      <c r="D229" s="49">
        <f t="shared" si="78"/>
        <v>0</v>
      </c>
      <c r="E229" s="50"/>
      <c r="F229" s="51">
        <f t="shared" si="79"/>
        <v>0</v>
      </c>
      <c r="H229" s="65"/>
      <c r="I229" s="65"/>
      <c r="J229" s="49">
        <f t="shared" si="80"/>
        <v>0</v>
      </c>
      <c r="K229" s="50"/>
      <c r="L229" s="51">
        <f t="shared" si="81"/>
        <v>0</v>
      </c>
      <c r="N229" s="65"/>
      <c r="O229" s="65"/>
      <c r="P229" s="49">
        <f t="shared" si="82"/>
        <v>0</v>
      </c>
      <c r="Q229" s="50"/>
      <c r="R229" s="51">
        <f t="shared" si="83"/>
        <v>0</v>
      </c>
    </row>
    <row r="230" spans="2:23" x14ac:dyDescent="0.25">
      <c r="B230" s="65"/>
      <c r="C230" s="65"/>
      <c r="D230" s="49">
        <f t="shared" si="78"/>
        <v>0</v>
      </c>
      <c r="E230" s="50"/>
      <c r="F230" s="51">
        <f t="shared" si="79"/>
        <v>0</v>
      </c>
      <c r="H230" s="65"/>
      <c r="I230" s="65"/>
      <c r="J230" s="49">
        <f t="shared" si="80"/>
        <v>0</v>
      </c>
      <c r="K230" s="50"/>
      <c r="L230" s="51">
        <f t="shared" si="81"/>
        <v>0</v>
      </c>
      <c r="N230" s="65"/>
      <c r="O230" s="65"/>
      <c r="P230" s="49">
        <f t="shared" si="82"/>
        <v>0</v>
      </c>
      <c r="Q230" s="50"/>
      <c r="R230" s="51">
        <f t="shared" si="83"/>
        <v>0</v>
      </c>
    </row>
    <row r="231" spans="2:23" x14ac:dyDescent="0.25">
      <c r="B231" s="65"/>
      <c r="C231" s="65"/>
      <c r="D231" s="49">
        <f t="shared" si="78"/>
        <v>0</v>
      </c>
      <c r="E231" s="50"/>
      <c r="F231" s="51">
        <f t="shared" si="79"/>
        <v>0</v>
      </c>
      <c r="H231" s="65"/>
      <c r="I231" s="65"/>
      <c r="J231" s="49">
        <f t="shared" si="80"/>
        <v>0</v>
      </c>
      <c r="K231" s="50"/>
      <c r="L231" s="51">
        <f t="shared" si="81"/>
        <v>0</v>
      </c>
      <c r="N231" s="65"/>
      <c r="O231" s="65"/>
      <c r="P231" s="49">
        <f t="shared" si="82"/>
        <v>0</v>
      </c>
      <c r="Q231" s="50"/>
      <c r="R231" s="51">
        <f t="shared" si="83"/>
        <v>0</v>
      </c>
    </row>
    <row r="232" spans="2:23" x14ac:dyDescent="0.25">
      <c r="B232" s="65"/>
      <c r="C232" s="65"/>
      <c r="D232" s="49">
        <f t="shared" si="78"/>
        <v>0</v>
      </c>
      <c r="E232" s="50"/>
      <c r="F232" s="51">
        <f t="shared" si="79"/>
        <v>0</v>
      </c>
      <c r="H232" s="65"/>
      <c r="I232" s="65"/>
      <c r="J232" s="49">
        <f t="shared" si="80"/>
        <v>0</v>
      </c>
      <c r="K232" s="50"/>
      <c r="L232" s="51">
        <f t="shared" si="81"/>
        <v>0</v>
      </c>
      <c r="N232" s="65"/>
      <c r="O232" s="65"/>
      <c r="P232" s="49">
        <f t="shared" si="82"/>
        <v>0</v>
      </c>
      <c r="Q232" s="50"/>
      <c r="R232" s="51">
        <f t="shared" si="83"/>
        <v>0</v>
      </c>
    </row>
    <row r="233" spans="2:23" x14ac:dyDescent="0.25">
      <c r="B233" s="65"/>
      <c r="C233" s="65"/>
      <c r="D233" s="49">
        <f t="shared" si="78"/>
        <v>0</v>
      </c>
      <c r="E233" s="50"/>
      <c r="F233" s="51">
        <f t="shared" si="79"/>
        <v>0</v>
      </c>
      <c r="H233" s="65"/>
      <c r="I233" s="65"/>
      <c r="J233" s="49">
        <f t="shared" si="80"/>
        <v>0</v>
      </c>
      <c r="K233" s="50"/>
      <c r="L233" s="51">
        <f t="shared" si="81"/>
        <v>0</v>
      </c>
      <c r="N233" s="65"/>
      <c r="O233" s="65"/>
      <c r="P233" s="49">
        <f t="shared" si="82"/>
        <v>0</v>
      </c>
      <c r="Q233" s="50"/>
      <c r="R233" s="51">
        <f t="shared" si="83"/>
        <v>0</v>
      </c>
    </row>
    <row r="234" spans="2:23" x14ac:dyDescent="0.25">
      <c r="B234" s="66"/>
      <c r="C234" s="66"/>
      <c r="D234" s="49">
        <f t="shared" si="78"/>
        <v>0</v>
      </c>
      <c r="E234" s="50"/>
      <c r="F234" s="51">
        <f t="shared" si="79"/>
        <v>0</v>
      </c>
      <c r="H234" s="66"/>
      <c r="I234" s="66"/>
      <c r="J234" s="49">
        <f t="shared" si="80"/>
        <v>0</v>
      </c>
      <c r="K234" s="50"/>
      <c r="L234" s="51">
        <f t="shared" si="81"/>
        <v>0</v>
      </c>
      <c r="N234" s="66"/>
      <c r="O234" s="66"/>
      <c r="P234" s="49">
        <f t="shared" si="82"/>
        <v>0</v>
      </c>
      <c r="Q234" s="50"/>
      <c r="R234" s="51">
        <f t="shared" si="83"/>
        <v>0</v>
      </c>
    </row>
    <row r="235" spans="2:23" x14ac:dyDescent="0.25">
      <c r="B235" s="66"/>
      <c r="C235" s="66"/>
      <c r="D235" s="49">
        <f t="shared" si="78"/>
        <v>0</v>
      </c>
      <c r="E235" s="50"/>
      <c r="F235" s="51">
        <f t="shared" si="79"/>
        <v>0</v>
      </c>
      <c r="H235" s="66"/>
      <c r="I235" s="66"/>
      <c r="J235" s="49">
        <f t="shared" si="80"/>
        <v>0</v>
      </c>
      <c r="K235" s="50"/>
      <c r="L235" s="51">
        <f t="shared" si="81"/>
        <v>0</v>
      </c>
      <c r="N235" s="66"/>
      <c r="O235" s="66"/>
      <c r="P235" s="49">
        <f t="shared" si="82"/>
        <v>0</v>
      </c>
      <c r="Q235" s="50"/>
      <c r="R235" s="51">
        <f t="shared" si="83"/>
        <v>0</v>
      </c>
    </row>
    <row r="236" spans="2:23" x14ac:dyDescent="0.25">
      <c r="B236" s="66"/>
      <c r="C236" s="66"/>
      <c r="D236" s="49">
        <f t="shared" si="78"/>
        <v>0</v>
      </c>
      <c r="E236" s="50"/>
      <c r="F236" s="51">
        <f t="shared" si="79"/>
        <v>0</v>
      </c>
      <c r="H236" s="66"/>
      <c r="I236" s="66"/>
      <c r="J236" s="49">
        <f t="shared" si="80"/>
        <v>0</v>
      </c>
      <c r="K236" s="50"/>
      <c r="L236" s="51">
        <f t="shared" si="81"/>
        <v>0</v>
      </c>
      <c r="N236" s="66"/>
      <c r="O236" s="66"/>
      <c r="P236" s="49">
        <f t="shared" si="82"/>
        <v>0</v>
      </c>
      <c r="Q236" s="50"/>
      <c r="R236" s="51">
        <f t="shared" si="83"/>
        <v>0</v>
      </c>
    </row>
    <row r="237" spans="2:23" ht="4.5" customHeight="1" x14ac:dyDescent="0.25">
      <c r="H237" s="69"/>
      <c r="I237" s="69"/>
    </row>
    <row r="238" spans="2:23" x14ac:dyDescent="0.25">
      <c r="C238" s="53" t="s">
        <v>47</v>
      </c>
      <c r="D238" s="67">
        <f>SUM(D228:D236)</f>
        <v>0</v>
      </c>
      <c r="F238" s="54">
        <f>SUM(F228:F236)</f>
        <v>0</v>
      </c>
      <c r="I238" s="53" t="s">
        <v>47</v>
      </c>
      <c r="J238" s="67">
        <f>SUM(J228:J236)</f>
        <v>0</v>
      </c>
      <c r="L238" s="54">
        <f>SUM(L228:L236)</f>
        <v>0</v>
      </c>
      <c r="O238" s="53" t="s">
        <v>47</v>
      </c>
      <c r="P238" s="67">
        <f>SUM(P228:P236)</f>
        <v>0</v>
      </c>
      <c r="R238" s="54">
        <f>SUM(R228:R236)</f>
        <v>0</v>
      </c>
    </row>
    <row r="239" spans="2:23" ht="3.75" customHeight="1" x14ac:dyDescent="0.25"/>
    <row r="240" spans="2:23" x14ac:dyDescent="0.25">
      <c r="E240" s="55" t="s">
        <v>46</v>
      </c>
      <c r="F240" s="56">
        <f>IF(D238=0,0,F238/D238)</f>
        <v>0</v>
      </c>
      <c r="K240" s="55" t="s">
        <v>46</v>
      </c>
      <c r="L240" s="56">
        <f>IF(J238=0,0,L238/J238)</f>
        <v>0</v>
      </c>
      <c r="Q240" s="55" t="s">
        <v>46</v>
      </c>
      <c r="R240" s="56">
        <f>IF(P238=0,0,R238/P238)</f>
        <v>0</v>
      </c>
    </row>
    <row r="242" spans="2:23" x14ac:dyDescent="0.25">
      <c r="B242" s="64" t="s">
        <v>219</v>
      </c>
      <c r="C242" s="731"/>
      <c r="D242" s="731"/>
      <c r="E242" s="731"/>
      <c r="F242" s="731"/>
      <c r="H242" s="64" t="s">
        <v>219</v>
      </c>
      <c r="I242" s="731"/>
      <c r="J242" s="731"/>
      <c r="K242" s="731"/>
      <c r="L242" s="731"/>
      <c r="N242" s="64" t="s">
        <v>219</v>
      </c>
      <c r="O242" s="731"/>
      <c r="P242" s="731"/>
      <c r="Q242" s="731"/>
      <c r="R242" s="731"/>
      <c r="U242" s="51" t="str">
        <f>IF(C242&gt;"",C242,"")</f>
        <v/>
      </c>
      <c r="V242" s="51" t="str">
        <f>IF(I242&gt;"",I242,"")</f>
        <v/>
      </c>
      <c r="W242" s="51" t="str">
        <f>IF(O242&gt;"",O242,"")</f>
        <v/>
      </c>
    </row>
    <row r="243" spans="2:23" ht="4.5" customHeight="1" x14ac:dyDescent="0.25"/>
    <row r="244" spans="2:23" x14ac:dyDescent="0.25">
      <c r="B244" s="45" t="s">
        <v>212</v>
      </c>
      <c r="C244" s="45" t="s">
        <v>213</v>
      </c>
      <c r="D244" s="46"/>
      <c r="E244" s="47" t="s">
        <v>214</v>
      </c>
      <c r="F244" s="46"/>
      <c r="H244" s="45" t="s">
        <v>212</v>
      </c>
      <c r="I244" s="45" t="s">
        <v>213</v>
      </c>
      <c r="J244" s="46"/>
      <c r="K244" s="47" t="s">
        <v>214</v>
      </c>
      <c r="L244" s="46"/>
      <c r="N244" s="45" t="s">
        <v>212</v>
      </c>
      <c r="O244" s="45" t="s">
        <v>213</v>
      </c>
      <c r="P244" s="46"/>
      <c r="Q244" s="47" t="s">
        <v>214</v>
      </c>
      <c r="R244" s="46"/>
    </row>
    <row r="245" spans="2:23" x14ac:dyDescent="0.25">
      <c r="B245" s="65"/>
      <c r="C245" s="65"/>
      <c r="D245" s="49">
        <f t="shared" ref="D245:D253" si="84">IF(C245="",0,C245-B245+1)</f>
        <v>0</v>
      </c>
      <c r="E245" s="50"/>
      <c r="F245" s="51">
        <f t="shared" ref="F245:F253" si="85">+D245*E245</f>
        <v>0</v>
      </c>
      <c r="H245" s="65"/>
      <c r="I245" s="65"/>
      <c r="J245" s="49">
        <f t="shared" ref="J245:J253" si="86">IF(I245="",0,I245-H245+1)</f>
        <v>0</v>
      </c>
      <c r="K245" s="50"/>
      <c r="L245" s="51">
        <f t="shared" ref="L245:L253" si="87">+J245*K245</f>
        <v>0</v>
      </c>
      <c r="N245" s="65"/>
      <c r="O245" s="65"/>
      <c r="P245" s="49">
        <f t="shared" ref="P245:P253" si="88">IF(O245="",0,O245-N245+1)</f>
        <v>0</v>
      </c>
      <c r="Q245" s="50"/>
      <c r="R245" s="51">
        <f t="shared" ref="R245:R253" si="89">+P245*Q245</f>
        <v>0</v>
      </c>
    </row>
    <row r="246" spans="2:23" x14ac:dyDescent="0.25">
      <c r="B246" s="65"/>
      <c r="C246" s="65"/>
      <c r="D246" s="49">
        <f t="shared" si="84"/>
        <v>0</v>
      </c>
      <c r="E246" s="50"/>
      <c r="F246" s="51">
        <f t="shared" si="85"/>
        <v>0</v>
      </c>
      <c r="H246" s="65"/>
      <c r="I246" s="65"/>
      <c r="J246" s="49">
        <f t="shared" si="86"/>
        <v>0</v>
      </c>
      <c r="K246" s="50"/>
      <c r="L246" s="51">
        <f t="shared" si="87"/>
        <v>0</v>
      </c>
      <c r="N246" s="65"/>
      <c r="O246" s="65"/>
      <c r="P246" s="49">
        <f t="shared" si="88"/>
        <v>0</v>
      </c>
      <c r="Q246" s="50"/>
      <c r="R246" s="51">
        <f t="shared" si="89"/>
        <v>0</v>
      </c>
    </row>
    <row r="247" spans="2:23" x14ac:dyDescent="0.25">
      <c r="B247" s="65"/>
      <c r="C247" s="65"/>
      <c r="D247" s="49">
        <f t="shared" si="84"/>
        <v>0</v>
      </c>
      <c r="E247" s="50"/>
      <c r="F247" s="51">
        <f t="shared" si="85"/>
        <v>0</v>
      </c>
      <c r="H247" s="65"/>
      <c r="I247" s="65"/>
      <c r="J247" s="49">
        <f t="shared" si="86"/>
        <v>0</v>
      </c>
      <c r="K247" s="50"/>
      <c r="L247" s="51">
        <f t="shared" si="87"/>
        <v>0</v>
      </c>
      <c r="N247" s="65"/>
      <c r="O247" s="65"/>
      <c r="P247" s="49">
        <f t="shared" si="88"/>
        <v>0</v>
      </c>
      <c r="Q247" s="50"/>
      <c r="R247" s="51">
        <f t="shared" si="89"/>
        <v>0</v>
      </c>
    </row>
    <row r="248" spans="2:23" x14ac:dyDescent="0.25">
      <c r="B248" s="65"/>
      <c r="C248" s="65"/>
      <c r="D248" s="49">
        <f t="shared" si="84"/>
        <v>0</v>
      </c>
      <c r="E248" s="50"/>
      <c r="F248" s="51">
        <f t="shared" si="85"/>
        <v>0</v>
      </c>
      <c r="H248" s="65"/>
      <c r="I248" s="65"/>
      <c r="J248" s="49">
        <f t="shared" si="86"/>
        <v>0</v>
      </c>
      <c r="K248" s="50"/>
      <c r="L248" s="51">
        <f t="shared" si="87"/>
        <v>0</v>
      </c>
      <c r="N248" s="65"/>
      <c r="O248" s="65"/>
      <c r="P248" s="49">
        <f t="shared" si="88"/>
        <v>0</v>
      </c>
      <c r="Q248" s="50"/>
      <c r="R248" s="51">
        <f t="shared" si="89"/>
        <v>0</v>
      </c>
    </row>
    <row r="249" spans="2:23" x14ac:dyDescent="0.25">
      <c r="B249" s="65"/>
      <c r="C249" s="65"/>
      <c r="D249" s="49">
        <f t="shared" si="84"/>
        <v>0</v>
      </c>
      <c r="E249" s="50"/>
      <c r="F249" s="51">
        <f t="shared" si="85"/>
        <v>0</v>
      </c>
      <c r="H249" s="65"/>
      <c r="I249" s="65"/>
      <c r="J249" s="49">
        <f t="shared" si="86"/>
        <v>0</v>
      </c>
      <c r="K249" s="50"/>
      <c r="L249" s="51">
        <f t="shared" si="87"/>
        <v>0</v>
      </c>
      <c r="N249" s="65"/>
      <c r="O249" s="65"/>
      <c r="P249" s="49">
        <f t="shared" si="88"/>
        <v>0</v>
      </c>
      <c r="Q249" s="50"/>
      <c r="R249" s="51">
        <f t="shared" si="89"/>
        <v>0</v>
      </c>
    </row>
    <row r="250" spans="2:23" x14ac:dyDescent="0.25">
      <c r="B250" s="65"/>
      <c r="C250" s="65"/>
      <c r="D250" s="49">
        <f t="shared" si="84"/>
        <v>0</v>
      </c>
      <c r="E250" s="50"/>
      <c r="F250" s="51">
        <f t="shared" si="85"/>
        <v>0</v>
      </c>
      <c r="H250" s="65"/>
      <c r="I250" s="65"/>
      <c r="J250" s="49">
        <f t="shared" si="86"/>
        <v>0</v>
      </c>
      <c r="K250" s="50"/>
      <c r="L250" s="51">
        <f t="shared" si="87"/>
        <v>0</v>
      </c>
      <c r="N250" s="65"/>
      <c r="O250" s="65"/>
      <c r="P250" s="49">
        <f t="shared" si="88"/>
        <v>0</v>
      </c>
      <c r="Q250" s="50"/>
      <c r="R250" s="51">
        <f t="shared" si="89"/>
        <v>0</v>
      </c>
    </row>
    <row r="251" spans="2:23" x14ac:dyDescent="0.25">
      <c r="B251" s="66"/>
      <c r="C251" s="66"/>
      <c r="D251" s="49">
        <f t="shared" si="84"/>
        <v>0</v>
      </c>
      <c r="E251" s="50"/>
      <c r="F251" s="51">
        <f t="shared" si="85"/>
        <v>0</v>
      </c>
      <c r="H251" s="66"/>
      <c r="I251" s="66"/>
      <c r="J251" s="49">
        <f t="shared" si="86"/>
        <v>0</v>
      </c>
      <c r="K251" s="50"/>
      <c r="L251" s="51">
        <f t="shared" si="87"/>
        <v>0</v>
      </c>
      <c r="N251" s="66"/>
      <c r="O251" s="66"/>
      <c r="P251" s="49">
        <f t="shared" si="88"/>
        <v>0</v>
      </c>
      <c r="Q251" s="50"/>
      <c r="R251" s="51">
        <f t="shared" si="89"/>
        <v>0</v>
      </c>
    </row>
    <row r="252" spans="2:23" x14ac:dyDescent="0.25">
      <c r="B252" s="66"/>
      <c r="C252" s="66"/>
      <c r="D252" s="49">
        <f t="shared" si="84"/>
        <v>0</v>
      </c>
      <c r="E252" s="50"/>
      <c r="F252" s="51">
        <f t="shared" si="85"/>
        <v>0</v>
      </c>
      <c r="H252" s="66"/>
      <c r="I252" s="66"/>
      <c r="J252" s="49">
        <f t="shared" si="86"/>
        <v>0</v>
      </c>
      <c r="K252" s="50"/>
      <c r="L252" s="51">
        <f t="shared" si="87"/>
        <v>0</v>
      </c>
      <c r="N252" s="66"/>
      <c r="O252" s="66"/>
      <c r="P252" s="49">
        <f t="shared" si="88"/>
        <v>0</v>
      </c>
      <c r="Q252" s="50"/>
      <c r="R252" s="51">
        <f t="shared" si="89"/>
        <v>0</v>
      </c>
    </row>
    <row r="253" spans="2:23" x14ac:dyDescent="0.25">
      <c r="B253" s="66"/>
      <c r="C253" s="66"/>
      <c r="D253" s="49">
        <f t="shared" si="84"/>
        <v>0</v>
      </c>
      <c r="E253" s="50"/>
      <c r="F253" s="51">
        <f t="shared" si="85"/>
        <v>0</v>
      </c>
      <c r="H253" s="66"/>
      <c r="I253" s="66"/>
      <c r="J253" s="49">
        <f t="shared" si="86"/>
        <v>0</v>
      </c>
      <c r="K253" s="50"/>
      <c r="L253" s="51">
        <f t="shared" si="87"/>
        <v>0</v>
      </c>
      <c r="N253" s="66"/>
      <c r="O253" s="66"/>
      <c r="P253" s="49">
        <f t="shared" si="88"/>
        <v>0</v>
      </c>
      <c r="Q253" s="50"/>
      <c r="R253" s="51">
        <f t="shared" si="89"/>
        <v>0</v>
      </c>
    </row>
    <row r="254" spans="2:23" ht="4.5" customHeight="1" x14ac:dyDescent="0.25"/>
    <row r="255" spans="2:23" x14ac:dyDescent="0.25">
      <c r="C255" s="53" t="s">
        <v>47</v>
      </c>
      <c r="D255" s="67">
        <f>SUM(D245:D253)</f>
        <v>0</v>
      </c>
      <c r="F255" s="54">
        <f>SUM(F245:F253)</f>
        <v>0</v>
      </c>
      <c r="I255" s="53" t="s">
        <v>47</v>
      </c>
      <c r="J255" s="67">
        <f>SUM(J245:J253)</f>
        <v>0</v>
      </c>
      <c r="L255" s="54">
        <f>SUM(L245:L253)</f>
        <v>0</v>
      </c>
      <c r="O255" s="53" t="s">
        <v>47</v>
      </c>
      <c r="P255" s="67">
        <f>SUM(P245:P253)</f>
        <v>0</v>
      </c>
      <c r="R255" s="54">
        <f>SUM(R245:R253)</f>
        <v>0</v>
      </c>
    </row>
    <row r="256" spans="2:23" ht="3.75" customHeight="1" x14ac:dyDescent="0.25"/>
    <row r="257" spans="2:23" x14ac:dyDescent="0.25">
      <c r="E257" s="55" t="s">
        <v>46</v>
      </c>
      <c r="F257" s="56">
        <f>IF(D255=0,0,F255/D255)</f>
        <v>0</v>
      </c>
      <c r="K257" s="55" t="s">
        <v>46</v>
      </c>
      <c r="L257" s="56">
        <f>IF(J255=0,0,L255/J255)</f>
        <v>0</v>
      </c>
      <c r="Q257" s="55" t="s">
        <v>46</v>
      </c>
      <c r="R257" s="56">
        <f>IF(P255=0,0,R255/P255)</f>
        <v>0</v>
      </c>
    </row>
    <row r="259" spans="2:23" x14ac:dyDescent="0.25">
      <c r="B259" s="64" t="s">
        <v>219</v>
      </c>
      <c r="C259" s="731"/>
      <c r="D259" s="731"/>
      <c r="E259" s="731"/>
      <c r="F259" s="731"/>
      <c r="H259" s="64" t="s">
        <v>219</v>
      </c>
      <c r="I259" s="731"/>
      <c r="J259" s="731"/>
      <c r="K259" s="731"/>
      <c r="L259" s="731"/>
      <c r="N259" s="64" t="s">
        <v>219</v>
      </c>
      <c r="O259" s="731"/>
      <c r="P259" s="731"/>
      <c r="Q259" s="731"/>
      <c r="R259" s="731"/>
      <c r="U259" s="51" t="str">
        <f>IF(C259&gt;"",C259,"")</f>
        <v/>
      </c>
      <c r="V259" s="51" t="str">
        <f>IF(I259&gt;"",I259,"")</f>
        <v/>
      </c>
      <c r="W259" s="51" t="str">
        <f>IF(O259&gt;"",O259,"")</f>
        <v/>
      </c>
    </row>
    <row r="260" spans="2:23" ht="4.5" customHeight="1" x14ac:dyDescent="0.25"/>
    <row r="261" spans="2:23" x14ac:dyDescent="0.25">
      <c r="B261" s="45" t="s">
        <v>212</v>
      </c>
      <c r="C261" s="45" t="s">
        <v>213</v>
      </c>
      <c r="D261" s="46"/>
      <c r="E261" s="47" t="s">
        <v>214</v>
      </c>
      <c r="F261" s="46"/>
      <c r="H261" s="45" t="s">
        <v>212</v>
      </c>
      <c r="I261" s="45" t="s">
        <v>213</v>
      </c>
      <c r="J261" s="46"/>
      <c r="K261" s="47" t="s">
        <v>214</v>
      </c>
      <c r="L261" s="46"/>
      <c r="N261" s="45" t="s">
        <v>212</v>
      </c>
      <c r="O261" s="45" t="s">
        <v>213</v>
      </c>
      <c r="P261" s="46"/>
      <c r="Q261" s="47" t="s">
        <v>214</v>
      </c>
      <c r="R261" s="46"/>
    </row>
    <row r="262" spans="2:23" x14ac:dyDescent="0.25">
      <c r="B262" s="65"/>
      <c r="C262" s="65"/>
      <c r="D262" s="49">
        <f t="shared" ref="D262:D270" si="90">IF(C262="",0,C262-B262+1)</f>
        <v>0</v>
      </c>
      <c r="E262" s="50"/>
      <c r="F262" s="51">
        <f t="shared" ref="F262:F270" si="91">+D262*E262</f>
        <v>0</v>
      </c>
      <c r="H262" s="65"/>
      <c r="I262" s="65"/>
      <c r="J262" s="49">
        <f t="shared" ref="J262:J270" si="92">IF(I262="",0,I262-H262+1)</f>
        <v>0</v>
      </c>
      <c r="K262" s="50"/>
      <c r="L262" s="51">
        <f t="shared" ref="L262:L270" si="93">+J262*K262</f>
        <v>0</v>
      </c>
      <c r="N262" s="65"/>
      <c r="O262" s="65"/>
      <c r="P262" s="49">
        <f t="shared" ref="P262:P270" si="94">IF(O262="",0,O262-N262+1)</f>
        <v>0</v>
      </c>
      <c r="Q262" s="50"/>
      <c r="R262" s="51">
        <f t="shared" ref="R262:R270" si="95">+P262*Q262</f>
        <v>0</v>
      </c>
    </row>
    <row r="263" spans="2:23" x14ac:dyDescent="0.25">
      <c r="B263" s="65"/>
      <c r="C263" s="65"/>
      <c r="D263" s="49">
        <f t="shared" si="90"/>
        <v>0</v>
      </c>
      <c r="E263" s="50"/>
      <c r="F263" s="51">
        <f t="shared" si="91"/>
        <v>0</v>
      </c>
      <c r="H263" s="65"/>
      <c r="I263" s="65"/>
      <c r="J263" s="49">
        <f t="shared" si="92"/>
        <v>0</v>
      </c>
      <c r="K263" s="50"/>
      <c r="L263" s="51">
        <f t="shared" si="93"/>
        <v>0</v>
      </c>
      <c r="N263" s="65"/>
      <c r="O263" s="65"/>
      <c r="P263" s="49">
        <f t="shared" si="94"/>
        <v>0</v>
      </c>
      <c r="Q263" s="50"/>
      <c r="R263" s="51">
        <f t="shared" si="95"/>
        <v>0</v>
      </c>
    </row>
    <row r="264" spans="2:23" x14ac:dyDescent="0.25">
      <c r="B264" s="65"/>
      <c r="C264" s="65"/>
      <c r="D264" s="49">
        <f t="shared" si="90"/>
        <v>0</v>
      </c>
      <c r="E264" s="50"/>
      <c r="F264" s="51">
        <f t="shared" si="91"/>
        <v>0</v>
      </c>
      <c r="H264" s="65"/>
      <c r="I264" s="65"/>
      <c r="J264" s="49">
        <f t="shared" si="92"/>
        <v>0</v>
      </c>
      <c r="K264" s="50"/>
      <c r="L264" s="51">
        <f t="shared" si="93"/>
        <v>0</v>
      </c>
      <c r="N264" s="65"/>
      <c r="O264" s="65"/>
      <c r="P264" s="49">
        <f t="shared" si="94"/>
        <v>0</v>
      </c>
      <c r="Q264" s="50"/>
      <c r="R264" s="51">
        <f t="shared" si="95"/>
        <v>0</v>
      </c>
    </row>
    <row r="265" spans="2:23" x14ac:dyDescent="0.25">
      <c r="B265" s="65"/>
      <c r="C265" s="65"/>
      <c r="D265" s="49">
        <f t="shared" si="90"/>
        <v>0</v>
      </c>
      <c r="E265" s="50"/>
      <c r="F265" s="51">
        <f t="shared" si="91"/>
        <v>0</v>
      </c>
      <c r="H265" s="65"/>
      <c r="I265" s="65"/>
      <c r="J265" s="49">
        <f t="shared" si="92"/>
        <v>0</v>
      </c>
      <c r="K265" s="50"/>
      <c r="L265" s="51">
        <f t="shared" si="93"/>
        <v>0</v>
      </c>
      <c r="N265" s="65"/>
      <c r="O265" s="65"/>
      <c r="P265" s="49">
        <f t="shared" si="94"/>
        <v>0</v>
      </c>
      <c r="Q265" s="50"/>
      <c r="R265" s="51">
        <f t="shared" si="95"/>
        <v>0</v>
      </c>
    </row>
    <row r="266" spans="2:23" x14ac:dyDescent="0.25">
      <c r="B266" s="65"/>
      <c r="C266" s="65"/>
      <c r="D266" s="49">
        <f t="shared" si="90"/>
        <v>0</v>
      </c>
      <c r="E266" s="50"/>
      <c r="F266" s="51">
        <f t="shared" si="91"/>
        <v>0</v>
      </c>
      <c r="H266" s="65"/>
      <c r="I266" s="65"/>
      <c r="J266" s="49">
        <f t="shared" si="92"/>
        <v>0</v>
      </c>
      <c r="K266" s="50"/>
      <c r="L266" s="51">
        <f t="shared" si="93"/>
        <v>0</v>
      </c>
      <c r="N266" s="65"/>
      <c r="O266" s="65"/>
      <c r="P266" s="49">
        <f t="shared" si="94"/>
        <v>0</v>
      </c>
      <c r="Q266" s="50"/>
      <c r="R266" s="51">
        <f t="shared" si="95"/>
        <v>0</v>
      </c>
    </row>
    <row r="267" spans="2:23" x14ac:dyDescent="0.25">
      <c r="B267" s="65"/>
      <c r="C267" s="65"/>
      <c r="D267" s="49">
        <f t="shared" si="90"/>
        <v>0</v>
      </c>
      <c r="E267" s="50"/>
      <c r="F267" s="51">
        <f t="shared" si="91"/>
        <v>0</v>
      </c>
      <c r="H267" s="65"/>
      <c r="I267" s="65"/>
      <c r="J267" s="49">
        <f t="shared" si="92"/>
        <v>0</v>
      </c>
      <c r="K267" s="50"/>
      <c r="L267" s="51">
        <f t="shared" si="93"/>
        <v>0</v>
      </c>
      <c r="N267" s="65"/>
      <c r="O267" s="65"/>
      <c r="P267" s="49">
        <f t="shared" si="94"/>
        <v>0</v>
      </c>
      <c r="Q267" s="50"/>
      <c r="R267" s="51">
        <f t="shared" si="95"/>
        <v>0</v>
      </c>
    </row>
    <row r="268" spans="2:23" x14ac:dyDescent="0.25">
      <c r="B268" s="66"/>
      <c r="C268" s="66"/>
      <c r="D268" s="49">
        <f t="shared" si="90"/>
        <v>0</v>
      </c>
      <c r="E268" s="50"/>
      <c r="F268" s="51">
        <f t="shared" si="91"/>
        <v>0</v>
      </c>
      <c r="H268" s="66"/>
      <c r="I268" s="66"/>
      <c r="J268" s="49">
        <f t="shared" si="92"/>
        <v>0</v>
      </c>
      <c r="K268" s="50"/>
      <c r="L268" s="51">
        <f t="shared" si="93"/>
        <v>0</v>
      </c>
      <c r="N268" s="66"/>
      <c r="O268" s="66"/>
      <c r="P268" s="49">
        <f t="shared" si="94"/>
        <v>0</v>
      </c>
      <c r="Q268" s="50"/>
      <c r="R268" s="51">
        <f t="shared" si="95"/>
        <v>0</v>
      </c>
    </row>
    <row r="269" spans="2:23" x14ac:dyDescent="0.25">
      <c r="B269" s="66"/>
      <c r="C269" s="66"/>
      <c r="D269" s="49">
        <f t="shared" si="90"/>
        <v>0</v>
      </c>
      <c r="E269" s="50"/>
      <c r="F269" s="51">
        <f t="shared" si="91"/>
        <v>0</v>
      </c>
      <c r="H269" s="66"/>
      <c r="I269" s="66"/>
      <c r="J269" s="49">
        <f t="shared" si="92"/>
        <v>0</v>
      </c>
      <c r="K269" s="50"/>
      <c r="L269" s="51">
        <f t="shared" si="93"/>
        <v>0</v>
      </c>
      <c r="N269" s="66"/>
      <c r="O269" s="66"/>
      <c r="P269" s="49">
        <f t="shared" si="94"/>
        <v>0</v>
      </c>
      <c r="Q269" s="50"/>
      <c r="R269" s="51">
        <f t="shared" si="95"/>
        <v>0</v>
      </c>
    </row>
    <row r="270" spans="2:23" x14ac:dyDescent="0.25">
      <c r="B270" s="66"/>
      <c r="C270" s="66"/>
      <c r="D270" s="49">
        <f t="shared" si="90"/>
        <v>0</v>
      </c>
      <c r="E270" s="50"/>
      <c r="F270" s="51">
        <f t="shared" si="91"/>
        <v>0</v>
      </c>
      <c r="H270" s="66"/>
      <c r="I270" s="66"/>
      <c r="J270" s="49">
        <f t="shared" si="92"/>
        <v>0</v>
      </c>
      <c r="K270" s="50"/>
      <c r="L270" s="51">
        <f t="shared" si="93"/>
        <v>0</v>
      </c>
      <c r="N270" s="66"/>
      <c r="O270" s="66"/>
      <c r="P270" s="49">
        <f t="shared" si="94"/>
        <v>0</v>
      </c>
      <c r="Q270" s="50"/>
      <c r="R270" s="51">
        <f t="shared" si="95"/>
        <v>0</v>
      </c>
    </row>
    <row r="271" spans="2:23" ht="4.5" customHeight="1" x14ac:dyDescent="0.25"/>
    <row r="272" spans="2:23" x14ac:dyDescent="0.25">
      <c r="C272" s="53" t="s">
        <v>47</v>
      </c>
      <c r="D272" s="67">
        <f>SUM(D262:D270)</f>
        <v>0</v>
      </c>
      <c r="F272" s="54">
        <f>SUM(F262:F270)</f>
        <v>0</v>
      </c>
      <c r="I272" s="53" t="s">
        <v>47</v>
      </c>
      <c r="J272" s="67">
        <f>SUM(J262:J270)</f>
        <v>0</v>
      </c>
      <c r="L272" s="54">
        <f>SUM(L262:L270)</f>
        <v>0</v>
      </c>
      <c r="O272" s="53" t="s">
        <v>47</v>
      </c>
      <c r="P272" s="67">
        <f>SUM(P262:P270)</f>
        <v>0</v>
      </c>
      <c r="R272" s="54">
        <f>SUM(R262:R270)</f>
        <v>0</v>
      </c>
    </row>
    <row r="273" spans="2:23" ht="3.75" customHeight="1" x14ac:dyDescent="0.25"/>
    <row r="274" spans="2:23" x14ac:dyDescent="0.25">
      <c r="E274" s="55" t="s">
        <v>46</v>
      </c>
      <c r="F274" s="56">
        <f>IF(D272=0,0,F272/D272)</f>
        <v>0</v>
      </c>
      <c r="K274" s="55" t="s">
        <v>46</v>
      </c>
      <c r="L274" s="56">
        <f>IF(J272=0,0,L272/J272)</f>
        <v>0</v>
      </c>
      <c r="Q274" s="55" t="s">
        <v>46</v>
      </c>
      <c r="R274" s="56">
        <f>IF(P272=0,0,R272/P272)</f>
        <v>0</v>
      </c>
    </row>
    <row r="276" spans="2:23" x14ac:dyDescent="0.25">
      <c r="B276" s="64" t="s">
        <v>219</v>
      </c>
      <c r="C276" s="731"/>
      <c r="D276" s="731"/>
      <c r="E276" s="731"/>
      <c r="F276" s="731"/>
      <c r="H276" s="64" t="s">
        <v>219</v>
      </c>
      <c r="I276" s="731"/>
      <c r="J276" s="731"/>
      <c r="K276" s="731"/>
      <c r="L276" s="731"/>
      <c r="N276" s="64" t="s">
        <v>219</v>
      </c>
      <c r="O276" s="731"/>
      <c r="P276" s="731"/>
      <c r="Q276" s="731"/>
      <c r="R276" s="731"/>
      <c r="U276" s="51" t="str">
        <f>IF(C276&gt;"",C276,"")</f>
        <v/>
      </c>
      <c r="V276" s="51" t="str">
        <f>IF(I276&gt;"",I276,"")</f>
        <v/>
      </c>
      <c r="W276" s="51" t="str">
        <f>IF(O276&gt;"",O276,"")</f>
        <v/>
      </c>
    </row>
    <row r="277" spans="2:23" ht="4.5" customHeight="1" x14ac:dyDescent="0.25"/>
    <row r="278" spans="2:23" x14ac:dyDescent="0.25">
      <c r="B278" s="45" t="s">
        <v>212</v>
      </c>
      <c r="C278" s="45" t="s">
        <v>213</v>
      </c>
      <c r="D278" s="46"/>
      <c r="E278" s="47" t="s">
        <v>214</v>
      </c>
      <c r="F278" s="46"/>
      <c r="H278" s="45" t="s">
        <v>212</v>
      </c>
      <c r="I278" s="45" t="s">
        <v>213</v>
      </c>
      <c r="J278" s="46"/>
      <c r="K278" s="47" t="s">
        <v>214</v>
      </c>
      <c r="L278" s="46"/>
      <c r="N278" s="45" t="s">
        <v>212</v>
      </c>
      <c r="O278" s="45" t="s">
        <v>213</v>
      </c>
      <c r="P278" s="46"/>
      <c r="Q278" s="47" t="s">
        <v>214</v>
      </c>
      <c r="R278" s="46"/>
    </row>
    <row r="279" spans="2:23" x14ac:dyDescent="0.25">
      <c r="B279" s="65"/>
      <c r="C279" s="65"/>
      <c r="D279" s="49">
        <f t="shared" ref="D279:D287" si="96">IF(C279="",0,C279-B279+1)</f>
        <v>0</v>
      </c>
      <c r="E279" s="50"/>
      <c r="F279" s="51">
        <f t="shared" ref="F279:F287" si="97">+D279*E279</f>
        <v>0</v>
      </c>
      <c r="H279" s="65"/>
      <c r="I279" s="65"/>
      <c r="J279" s="49">
        <f t="shared" ref="J279:J287" si="98">IF(I279="",0,I279-H279+1)</f>
        <v>0</v>
      </c>
      <c r="K279" s="50"/>
      <c r="L279" s="51">
        <f t="shared" ref="L279:L287" si="99">+J279*K279</f>
        <v>0</v>
      </c>
      <c r="N279" s="65"/>
      <c r="O279" s="65"/>
      <c r="P279" s="49">
        <f t="shared" ref="P279:P287" si="100">IF(O279="",0,O279-N279+1)</f>
        <v>0</v>
      </c>
      <c r="Q279" s="50"/>
      <c r="R279" s="51">
        <f t="shared" ref="R279:R287" si="101">+P279*Q279</f>
        <v>0</v>
      </c>
    </row>
    <row r="280" spans="2:23" x14ac:dyDescent="0.25">
      <c r="B280" s="65"/>
      <c r="C280" s="65"/>
      <c r="D280" s="49">
        <f t="shared" si="96"/>
        <v>0</v>
      </c>
      <c r="E280" s="50"/>
      <c r="F280" s="51">
        <f t="shared" si="97"/>
        <v>0</v>
      </c>
      <c r="H280" s="65"/>
      <c r="I280" s="65"/>
      <c r="J280" s="49">
        <f t="shared" si="98"/>
        <v>0</v>
      </c>
      <c r="K280" s="50"/>
      <c r="L280" s="51">
        <f t="shared" si="99"/>
        <v>0</v>
      </c>
      <c r="N280" s="65"/>
      <c r="O280" s="65"/>
      <c r="P280" s="49">
        <f t="shared" si="100"/>
        <v>0</v>
      </c>
      <c r="Q280" s="50"/>
      <c r="R280" s="51">
        <f t="shared" si="101"/>
        <v>0</v>
      </c>
    </row>
    <row r="281" spans="2:23" x14ac:dyDescent="0.25">
      <c r="B281" s="65"/>
      <c r="C281" s="65"/>
      <c r="D281" s="49">
        <f t="shared" si="96"/>
        <v>0</v>
      </c>
      <c r="E281" s="50"/>
      <c r="F281" s="51">
        <f t="shared" si="97"/>
        <v>0</v>
      </c>
      <c r="H281" s="65"/>
      <c r="I281" s="65"/>
      <c r="J281" s="49">
        <f t="shared" si="98"/>
        <v>0</v>
      </c>
      <c r="K281" s="50"/>
      <c r="L281" s="51">
        <f t="shared" si="99"/>
        <v>0</v>
      </c>
      <c r="N281" s="65"/>
      <c r="O281" s="65"/>
      <c r="P281" s="49">
        <f t="shared" si="100"/>
        <v>0</v>
      </c>
      <c r="Q281" s="50"/>
      <c r="R281" s="51">
        <f t="shared" si="101"/>
        <v>0</v>
      </c>
    </row>
    <row r="282" spans="2:23" x14ac:dyDescent="0.25">
      <c r="B282" s="65"/>
      <c r="C282" s="65"/>
      <c r="D282" s="49">
        <f t="shared" si="96"/>
        <v>0</v>
      </c>
      <c r="E282" s="50"/>
      <c r="F282" s="51">
        <f t="shared" si="97"/>
        <v>0</v>
      </c>
      <c r="H282" s="65"/>
      <c r="I282" s="65"/>
      <c r="J282" s="49">
        <f t="shared" si="98"/>
        <v>0</v>
      </c>
      <c r="K282" s="50"/>
      <c r="L282" s="51">
        <f t="shared" si="99"/>
        <v>0</v>
      </c>
      <c r="N282" s="65"/>
      <c r="O282" s="65"/>
      <c r="P282" s="49">
        <f t="shared" si="100"/>
        <v>0</v>
      </c>
      <c r="Q282" s="50"/>
      <c r="R282" s="51">
        <f t="shared" si="101"/>
        <v>0</v>
      </c>
    </row>
    <row r="283" spans="2:23" x14ac:dyDescent="0.25">
      <c r="B283" s="65"/>
      <c r="C283" s="65"/>
      <c r="D283" s="49">
        <f t="shared" si="96"/>
        <v>0</v>
      </c>
      <c r="E283" s="50"/>
      <c r="F283" s="51">
        <f t="shared" si="97"/>
        <v>0</v>
      </c>
      <c r="H283" s="65"/>
      <c r="I283" s="65"/>
      <c r="J283" s="49">
        <f t="shared" si="98"/>
        <v>0</v>
      </c>
      <c r="K283" s="50"/>
      <c r="L283" s="51">
        <f t="shared" si="99"/>
        <v>0</v>
      </c>
      <c r="N283" s="65"/>
      <c r="O283" s="65"/>
      <c r="P283" s="49">
        <f t="shared" si="100"/>
        <v>0</v>
      </c>
      <c r="Q283" s="50"/>
      <c r="R283" s="51">
        <f t="shared" si="101"/>
        <v>0</v>
      </c>
    </row>
    <row r="284" spans="2:23" x14ac:dyDescent="0.25">
      <c r="B284" s="65"/>
      <c r="C284" s="65"/>
      <c r="D284" s="49">
        <f t="shared" si="96"/>
        <v>0</v>
      </c>
      <c r="E284" s="50"/>
      <c r="F284" s="51">
        <f t="shared" si="97"/>
        <v>0</v>
      </c>
      <c r="H284" s="65"/>
      <c r="I284" s="65"/>
      <c r="J284" s="49">
        <f t="shared" si="98"/>
        <v>0</v>
      </c>
      <c r="K284" s="50"/>
      <c r="L284" s="51">
        <f t="shared" si="99"/>
        <v>0</v>
      </c>
      <c r="N284" s="65"/>
      <c r="O284" s="65"/>
      <c r="P284" s="49">
        <f t="shared" si="100"/>
        <v>0</v>
      </c>
      <c r="Q284" s="50"/>
      <c r="R284" s="51">
        <f t="shared" si="101"/>
        <v>0</v>
      </c>
    </row>
    <row r="285" spans="2:23" x14ac:dyDescent="0.25">
      <c r="B285" s="66"/>
      <c r="C285" s="66"/>
      <c r="D285" s="49">
        <f t="shared" si="96"/>
        <v>0</v>
      </c>
      <c r="E285" s="50"/>
      <c r="F285" s="51">
        <f t="shared" si="97"/>
        <v>0</v>
      </c>
      <c r="H285" s="66"/>
      <c r="I285" s="66"/>
      <c r="J285" s="49">
        <f t="shared" si="98"/>
        <v>0</v>
      </c>
      <c r="K285" s="50"/>
      <c r="L285" s="51">
        <f t="shared" si="99"/>
        <v>0</v>
      </c>
      <c r="N285" s="66"/>
      <c r="O285" s="66"/>
      <c r="P285" s="49">
        <f t="shared" si="100"/>
        <v>0</v>
      </c>
      <c r="Q285" s="50"/>
      <c r="R285" s="51">
        <f t="shared" si="101"/>
        <v>0</v>
      </c>
    </row>
    <row r="286" spans="2:23" x14ac:dyDescent="0.25">
      <c r="B286" s="66"/>
      <c r="C286" s="66"/>
      <c r="D286" s="49">
        <f t="shared" si="96"/>
        <v>0</v>
      </c>
      <c r="E286" s="50"/>
      <c r="F286" s="51">
        <f t="shared" si="97"/>
        <v>0</v>
      </c>
      <c r="H286" s="66"/>
      <c r="I286" s="66"/>
      <c r="J286" s="49">
        <f t="shared" si="98"/>
        <v>0</v>
      </c>
      <c r="K286" s="50"/>
      <c r="L286" s="51">
        <f t="shared" si="99"/>
        <v>0</v>
      </c>
      <c r="N286" s="66"/>
      <c r="O286" s="66"/>
      <c r="P286" s="49">
        <f t="shared" si="100"/>
        <v>0</v>
      </c>
      <c r="Q286" s="50"/>
      <c r="R286" s="51">
        <f t="shared" si="101"/>
        <v>0</v>
      </c>
    </row>
    <row r="287" spans="2:23" x14ac:dyDescent="0.25">
      <c r="B287" s="66"/>
      <c r="C287" s="66"/>
      <c r="D287" s="49">
        <f t="shared" si="96"/>
        <v>0</v>
      </c>
      <c r="E287" s="50"/>
      <c r="F287" s="51">
        <f t="shared" si="97"/>
        <v>0</v>
      </c>
      <c r="H287" s="66"/>
      <c r="I287" s="66"/>
      <c r="J287" s="49">
        <f t="shared" si="98"/>
        <v>0</v>
      </c>
      <c r="K287" s="50"/>
      <c r="L287" s="51">
        <f t="shared" si="99"/>
        <v>0</v>
      </c>
      <c r="N287" s="66"/>
      <c r="O287" s="66"/>
      <c r="P287" s="49">
        <f t="shared" si="100"/>
        <v>0</v>
      </c>
      <c r="Q287" s="50"/>
      <c r="R287" s="51">
        <f t="shared" si="101"/>
        <v>0</v>
      </c>
    </row>
    <row r="288" spans="2:23" ht="4.5" customHeight="1" x14ac:dyDescent="0.25"/>
    <row r="289" spans="2:23" x14ac:dyDescent="0.25">
      <c r="C289" s="53" t="s">
        <v>47</v>
      </c>
      <c r="D289" s="67">
        <f>SUM(D279:D287)</f>
        <v>0</v>
      </c>
      <c r="F289" s="54">
        <f>SUM(F279:F287)</f>
        <v>0</v>
      </c>
      <c r="I289" s="53" t="s">
        <v>47</v>
      </c>
      <c r="J289" s="67">
        <f>SUM(J279:J287)</f>
        <v>0</v>
      </c>
      <c r="L289" s="54">
        <f>SUM(L279:L287)</f>
        <v>0</v>
      </c>
      <c r="O289" s="53" t="s">
        <v>47</v>
      </c>
      <c r="P289" s="67">
        <f>SUM(P279:P287)</f>
        <v>0</v>
      </c>
      <c r="R289" s="54">
        <f>SUM(R279:R287)</f>
        <v>0</v>
      </c>
    </row>
    <row r="290" spans="2:23" ht="3.75" customHeight="1" x14ac:dyDescent="0.25"/>
    <row r="291" spans="2:23" x14ac:dyDescent="0.25">
      <c r="E291" s="55" t="s">
        <v>46</v>
      </c>
      <c r="F291" s="56">
        <f>IF(D289=0,0,F289/D289)</f>
        <v>0</v>
      </c>
      <c r="K291" s="55" t="s">
        <v>46</v>
      </c>
      <c r="L291" s="56">
        <f>IF(J289=0,0,L289/J289)</f>
        <v>0</v>
      </c>
      <c r="Q291" s="55" t="s">
        <v>46</v>
      </c>
      <c r="R291" s="56">
        <f>IF(P289=0,0,R289/P289)</f>
        <v>0</v>
      </c>
    </row>
    <row r="293" spans="2:23" x14ac:dyDescent="0.25">
      <c r="B293" s="64" t="s">
        <v>219</v>
      </c>
      <c r="C293" s="731"/>
      <c r="D293" s="731"/>
      <c r="E293" s="731"/>
      <c r="F293" s="731"/>
      <c r="H293" s="64" t="s">
        <v>219</v>
      </c>
      <c r="I293" s="731"/>
      <c r="J293" s="731"/>
      <c r="K293" s="731"/>
      <c r="L293" s="731"/>
      <c r="N293" s="64" t="s">
        <v>219</v>
      </c>
      <c r="O293" s="731"/>
      <c r="P293" s="731"/>
      <c r="Q293" s="731"/>
      <c r="R293" s="731"/>
      <c r="U293" s="51" t="str">
        <f>IF(C293&gt;"",C293,"")</f>
        <v/>
      </c>
      <c r="V293" s="51" t="str">
        <f>IF(I293&gt;"",I293,"")</f>
        <v/>
      </c>
      <c r="W293" s="51" t="str">
        <f>IF(O293&gt;"",O293,"")</f>
        <v/>
      </c>
    </row>
    <row r="294" spans="2:23" ht="4.5" customHeight="1" x14ac:dyDescent="0.25"/>
    <row r="295" spans="2:23" x14ac:dyDescent="0.25">
      <c r="B295" s="45" t="s">
        <v>212</v>
      </c>
      <c r="C295" s="45" t="s">
        <v>213</v>
      </c>
      <c r="D295" s="46"/>
      <c r="E295" s="47" t="s">
        <v>214</v>
      </c>
      <c r="F295" s="46"/>
      <c r="H295" s="45" t="s">
        <v>212</v>
      </c>
      <c r="I295" s="45" t="s">
        <v>213</v>
      </c>
      <c r="J295" s="46"/>
      <c r="K295" s="47" t="s">
        <v>214</v>
      </c>
      <c r="L295" s="46"/>
      <c r="N295" s="45" t="s">
        <v>212</v>
      </c>
      <c r="O295" s="45" t="s">
        <v>213</v>
      </c>
      <c r="P295" s="46"/>
      <c r="Q295" s="47" t="s">
        <v>214</v>
      </c>
      <c r="R295" s="46"/>
    </row>
    <row r="296" spans="2:23" x14ac:dyDescent="0.25">
      <c r="B296" s="65"/>
      <c r="C296" s="65"/>
      <c r="D296" s="49">
        <f t="shared" ref="D296:D304" si="102">IF(C296="",0,C296-B296+1)</f>
        <v>0</v>
      </c>
      <c r="E296" s="50"/>
      <c r="F296" s="51">
        <f t="shared" ref="F296:F304" si="103">+D296*E296</f>
        <v>0</v>
      </c>
      <c r="H296" s="65"/>
      <c r="I296" s="65"/>
      <c r="J296" s="49">
        <f t="shared" ref="J296:J304" si="104">IF(I296="",0,I296-H296+1)</f>
        <v>0</v>
      </c>
      <c r="K296" s="50"/>
      <c r="L296" s="51">
        <f t="shared" ref="L296:L304" si="105">+J296*K296</f>
        <v>0</v>
      </c>
      <c r="N296" s="65"/>
      <c r="O296" s="65"/>
      <c r="P296" s="49">
        <f t="shared" ref="P296:P304" si="106">IF(O296="",0,O296-N296+1)</f>
        <v>0</v>
      </c>
      <c r="Q296" s="50"/>
      <c r="R296" s="51">
        <f t="shared" ref="R296:R304" si="107">+P296*Q296</f>
        <v>0</v>
      </c>
    </row>
    <row r="297" spans="2:23" x14ac:dyDescent="0.25">
      <c r="B297" s="65"/>
      <c r="C297" s="65"/>
      <c r="D297" s="49">
        <f t="shared" si="102"/>
        <v>0</v>
      </c>
      <c r="E297" s="50"/>
      <c r="F297" s="51">
        <f t="shared" si="103"/>
        <v>0</v>
      </c>
      <c r="H297" s="65"/>
      <c r="I297" s="65"/>
      <c r="J297" s="49">
        <f t="shared" si="104"/>
        <v>0</v>
      </c>
      <c r="K297" s="50"/>
      <c r="L297" s="51">
        <f t="shared" si="105"/>
        <v>0</v>
      </c>
      <c r="N297" s="65"/>
      <c r="O297" s="65"/>
      <c r="P297" s="49">
        <f t="shared" si="106"/>
        <v>0</v>
      </c>
      <c r="Q297" s="50"/>
      <c r="R297" s="51">
        <f t="shared" si="107"/>
        <v>0</v>
      </c>
    </row>
    <row r="298" spans="2:23" x14ac:dyDescent="0.25">
      <c r="B298" s="65"/>
      <c r="C298" s="65"/>
      <c r="D298" s="49">
        <f t="shared" si="102"/>
        <v>0</v>
      </c>
      <c r="E298" s="50"/>
      <c r="F298" s="51">
        <f t="shared" si="103"/>
        <v>0</v>
      </c>
      <c r="H298" s="65"/>
      <c r="I298" s="65"/>
      <c r="J298" s="49">
        <f t="shared" si="104"/>
        <v>0</v>
      </c>
      <c r="K298" s="50"/>
      <c r="L298" s="51">
        <f t="shared" si="105"/>
        <v>0</v>
      </c>
      <c r="N298" s="65"/>
      <c r="O298" s="65"/>
      <c r="P298" s="49">
        <f t="shared" si="106"/>
        <v>0</v>
      </c>
      <c r="Q298" s="50"/>
      <c r="R298" s="51">
        <f t="shared" si="107"/>
        <v>0</v>
      </c>
    </row>
    <row r="299" spans="2:23" x14ac:dyDescent="0.25">
      <c r="B299" s="65"/>
      <c r="C299" s="65"/>
      <c r="D299" s="49">
        <f t="shared" si="102"/>
        <v>0</v>
      </c>
      <c r="E299" s="50"/>
      <c r="F299" s="51">
        <f t="shared" si="103"/>
        <v>0</v>
      </c>
      <c r="H299" s="65"/>
      <c r="I299" s="65"/>
      <c r="J299" s="49">
        <f t="shared" si="104"/>
        <v>0</v>
      </c>
      <c r="K299" s="50"/>
      <c r="L299" s="51">
        <f t="shared" si="105"/>
        <v>0</v>
      </c>
      <c r="N299" s="65"/>
      <c r="O299" s="65"/>
      <c r="P299" s="49">
        <f t="shared" si="106"/>
        <v>0</v>
      </c>
      <c r="Q299" s="50"/>
      <c r="R299" s="51">
        <f t="shared" si="107"/>
        <v>0</v>
      </c>
    </row>
    <row r="300" spans="2:23" x14ac:dyDescent="0.25">
      <c r="B300" s="65"/>
      <c r="C300" s="65"/>
      <c r="D300" s="49">
        <f t="shared" si="102"/>
        <v>0</v>
      </c>
      <c r="E300" s="50"/>
      <c r="F300" s="51">
        <f t="shared" si="103"/>
        <v>0</v>
      </c>
      <c r="H300" s="65"/>
      <c r="I300" s="65"/>
      <c r="J300" s="49">
        <f t="shared" si="104"/>
        <v>0</v>
      </c>
      <c r="K300" s="50"/>
      <c r="L300" s="51">
        <f t="shared" si="105"/>
        <v>0</v>
      </c>
      <c r="N300" s="65"/>
      <c r="O300" s="65"/>
      <c r="P300" s="49">
        <f t="shared" si="106"/>
        <v>0</v>
      </c>
      <c r="Q300" s="50"/>
      <c r="R300" s="51">
        <f t="shared" si="107"/>
        <v>0</v>
      </c>
    </row>
    <row r="301" spans="2:23" x14ac:dyDescent="0.25">
      <c r="B301" s="65"/>
      <c r="C301" s="65"/>
      <c r="D301" s="49">
        <f t="shared" si="102"/>
        <v>0</v>
      </c>
      <c r="E301" s="50"/>
      <c r="F301" s="51">
        <f t="shared" si="103"/>
        <v>0</v>
      </c>
      <c r="H301" s="65"/>
      <c r="I301" s="65"/>
      <c r="J301" s="49">
        <f t="shared" si="104"/>
        <v>0</v>
      </c>
      <c r="K301" s="50"/>
      <c r="L301" s="51">
        <f t="shared" si="105"/>
        <v>0</v>
      </c>
      <c r="N301" s="65"/>
      <c r="O301" s="65"/>
      <c r="P301" s="49">
        <f t="shared" si="106"/>
        <v>0</v>
      </c>
      <c r="Q301" s="50"/>
      <c r="R301" s="51">
        <f t="shared" si="107"/>
        <v>0</v>
      </c>
    </row>
    <row r="302" spans="2:23" x14ac:dyDescent="0.25">
      <c r="B302" s="66"/>
      <c r="C302" s="66"/>
      <c r="D302" s="49">
        <f t="shared" si="102"/>
        <v>0</v>
      </c>
      <c r="E302" s="50"/>
      <c r="F302" s="51">
        <f t="shared" si="103"/>
        <v>0</v>
      </c>
      <c r="H302" s="66"/>
      <c r="I302" s="66"/>
      <c r="J302" s="49">
        <f t="shared" si="104"/>
        <v>0</v>
      </c>
      <c r="K302" s="50"/>
      <c r="L302" s="51">
        <f t="shared" si="105"/>
        <v>0</v>
      </c>
      <c r="N302" s="66"/>
      <c r="O302" s="66"/>
      <c r="P302" s="49">
        <f t="shared" si="106"/>
        <v>0</v>
      </c>
      <c r="Q302" s="50"/>
      <c r="R302" s="51">
        <f t="shared" si="107"/>
        <v>0</v>
      </c>
    </row>
    <row r="303" spans="2:23" x14ac:dyDescent="0.25">
      <c r="B303" s="66"/>
      <c r="C303" s="66"/>
      <c r="D303" s="49">
        <f t="shared" si="102"/>
        <v>0</v>
      </c>
      <c r="E303" s="50"/>
      <c r="F303" s="51">
        <f t="shared" si="103"/>
        <v>0</v>
      </c>
      <c r="H303" s="66"/>
      <c r="I303" s="66"/>
      <c r="J303" s="49">
        <f t="shared" si="104"/>
        <v>0</v>
      </c>
      <c r="K303" s="50"/>
      <c r="L303" s="51">
        <f t="shared" si="105"/>
        <v>0</v>
      </c>
      <c r="N303" s="66"/>
      <c r="O303" s="66"/>
      <c r="P303" s="49">
        <f t="shared" si="106"/>
        <v>0</v>
      </c>
      <c r="Q303" s="50"/>
      <c r="R303" s="51">
        <f t="shared" si="107"/>
        <v>0</v>
      </c>
    </row>
    <row r="304" spans="2:23" x14ac:dyDescent="0.25">
      <c r="B304" s="66"/>
      <c r="C304" s="66"/>
      <c r="D304" s="49">
        <f t="shared" si="102"/>
        <v>0</v>
      </c>
      <c r="E304" s="50"/>
      <c r="F304" s="51">
        <f t="shared" si="103"/>
        <v>0</v>
      </c>
      <c r="H304" s="66"/>
      <c r="I304" s="66"/>
      <c r="J304" s="49">
        <f t="shared" si="104"/>
        <v>0</v>
      </c>
      <c r="K304" s="50"/>
      <c r="L304" s="51">
        <f t="shared" si="105"/>
        <v>0</v>
      </c>
      <c r="N304" s="66"/>
      <c r="O304" s="66"/>
      <c r="P304" s="49">
        <f t="shared" si="106"/>
        <v>0</v>
      </c>
      <c r="Q304" s="50"/>
      <c r="R304" s="51">
        <f t="shared" si="107"/>
        <v>0</v>
      </c>
    </row>
    <row r="305" spans="3:18" ht="4.5" customHeight="1" x14ac:dyDescent="0.25"/>
    <row r="306" spans="3:18" x14ac:dyDescent="0.25">
      <c r="C306" s="53" t="s">
        <v>47</v>
      </c>
      <c r="D306" s="67">
        <f>SUM(D296:D304)</f>
        <v>0</v>
      </c>
      <c r="F306" s="54">
        <f>SUM(F296:F304)</f>
        <v>0</v>
      </c>
      <c r="I306" s="53" t="s">
        <v>47</v>
      </c>
      <c r="J306" s="67">
        <f>SUM(J296:J304)</f>
        <v>0</v>
      </c>
      <c r="L306" s="54">
        <f>SUM(L296:L304)</f>
        <v>0</v>
      </c>
      <c r="O306" s="53" t="s">
        <v>47</v>
      </c>
      <c r="P306" s="67">
        <f>SUM(P296:P304)</f>
        <v>0</v>
      </c>
      <c r="R306" s="54">
        <f>SUM(R296:R304)</f>
        <v>0</v>
      </c>
    </row>
    <row r="307" spans="3:18" ht="3.75" customHeight="1" x14ac:dyDescent="0.25"/>
    <row r="308" spans="3:18" x14ac:dyDescent="0.25">
      <c r="E308" s="55" t="s">
        <v>46</v>
      </c>
      <c r="F308" s="56">
        <f>IF(D306=0,0,F306/D306)</f>
        <v>0</v>
      </c>
      <c r="K308" s="55" t="s">
        <v>46</v>
      </c>
      <c r="L308" s="56">
        <f>IF(J306=0,0,L306/J306)</f>
        <v>0</v>
      </c>
      <c r="Q308" s="55" t="s">
        <v>46</v>
      </c>
      <c r="R308" s="56">
        <f>IF(P306=0,0,R306/P306)</f>
        <v>0</v>
      </c>
    </row>
  </sheetData>
  <sheetProtection sheet="1" objects="1" scenarios="1"/>
  <mergeCells count="56">
    <mergeCell ref="C276:F276"/>
    <mergeCell ref="I276:L276"/>
    <mergeCell ref="O276:R276"/>
    <mergeCell ref="C293:F293"/>
    <mergeCell ref="I293:L293"/>
    <mergeCell ref="O293:R293"/>
    <mergeCell ref="C242:F242"/>
    <mergeCell ref="I242:L242"/>
    <mergeCell ref="O242:R242"/>
    <mergeCell ref="C259:F259"/>
    <mergeCell ref="I259:L259"/>
    <mergeCell ref="O259:R259"/>
    <mergeCell ref="C208:F208"/>
    <mergeCell ref="I208:L208"/>
    <mergeCell ref="O208:R208"/>
    <mergeCell ref="C225:F225"/>
    <mergeCell ref="I225:L225"/>
    <mergeCell ref="O225:R225"/>
    <mergeCell ref="C174:F174"/>
    <mergeCell ref="I174:L174"/>
    <mergeCell ref="O174:R174"/>
    <mergeCell ref="C191:F191"/>
    <mergeCell ref="I191:L191"/>
    <mergeCell ref="O191:R191"/>
    <mergeCell ref="C140:F140"/>
    <mergeCell ref="I140:L140"/>
    <mergeCell ref="O140:R140"/>
    <mergeCell ref="C157:F157"/>
    <mergeCell ref="I157:L157"/>
    <mergeCell ref="O157:R157"/>
    <mergeCell ref="C106:F106"/>
    <mergeCell ref="I106:L106"/>
    <mergeCell ref="O106:R106"/>
    <mergeCell ref="C123:F123"/>
    <mergeCell ref="I123:L123"/>
    <mergeCell ref="O123:R123"/>
    <mergeCell ref="C72:F72"/>
    <mergeCell ref="I72:L72"/>
    <mergeCell ref="O72:R72"/>
    <mergeCell ref="C89:F89"/>
    <mergeCell ref="I89:L89"/>
    <mergeCell ref="O89:R89"/>
    <mergeCell ref="C38:F38"/>
    <mergeCell ref="I38:L38"/>
    <mergeCell ref="O38:R38"/>
    <mergeCell ref="C55:F55"/>
    <mergeCell ref="I55:L55"/>
    <mergeCell ref="O55:R55"/>
    <mergeCell ref="C21:F21"/>
    <mergeCell ref="I21:L21"/>
    <mergeCell ref="O21:R21"/>
    <mergeCell ref="C2:J2"/>
    <mergeCell ref="Q2:R2"/>
    <mergeCell ref="C4:F4"/>
    <mergeCell ref="I4:L4"/>
    <mergeCell ref="O4:R4"/>
  </mergeCells>
  <conditionalFormatting sqref="C4">
    <cfRule type="cellIs" priority="1" stopIfTrue="1" operator="greaterThan">
      <formula>0</formula>
    </cfRule>
  </conditionalFormatting>
  <conditionalFormatting sqref="C21">
    <cfRule type="cellIs" priority="2" stopIfTrue="1" operator="greaterThan">
      <formula>0</formula>
    </cfRule>
  </conditionalFormatting>
  <conditionalFormatting sqref="C38">
    <cfRule type="cellIs" priority="3" stopIfTrue="1" operator="greaterThan">
      <formula>0</formula>
    </cfRule>
  </conditionalFormatting>
  <conditionalFormatting sqref="C55">
    <cfRule type="cellIs" priority="4" stopIfTrue="1" operator="greaterThan">
      <formula>0</formula>
    </cfRule>
  </conditionalFormatting>
  <conditionalFormatting sqref="C72">
    <cfRule type="cellIs" priority="5" stopIfTrue="1" operator="greaterThan">
      <formula>0</formula>
    </cfRule>
  </conditionalFormatting>
  <conditionalFormatting sqref="C89">
    <cfRule type="cellIs" priority="6" stopIfTrue="1" operator="greaterThan">
      <formula>0</formula>
    </cfRule>
  </conditionalFormatting>
  <conditionalFormatting sqref="C106">
    <cfRule type="cellIs" priority="7" stopIfTrue="1" operator="greaterThan">
      <formula>0</formula>
    </cfRule>
  </conditionalFormatting>
  <conditionalFormatting sqref="C123">
    <cfRule type="cellIs" priority="8" stopIfTrue="1" operator="greaterThan">
      <formula>0</formula>
    </cfRule>
  </conditionalFormatting>
  <conditionalFormatting sqref="C140">
    <cfRule type="cellIs" priority="9" stopIfTrue="1" operator="greaterThan">
      <formula>0</formula>
    </cfRule>
  </conditionalFormatting>
  <conditionalFormatting sqref="C157">
    <cfRule type="cellIs" priority="10" stopIfTrue="1" operator="greaterThan">
      <formula>0</formula>
    </cfRule>
  </conditionalFormatting>
  <conditionalFormatting sqref="C174">
    <cfRule type="cellIs" priority="11" stopIfTrue="1" operator="greaterThan">
      <formula>0</formula>
    </cfRule>
  </conditionalFormatting>
  <conditionalFormatting sqref="C191">
    <cfRule type="cellIs" priority="12" stopIfTrue="1" operator="greaterThan">
      <formula>0</formula>
    </cfRule>
  </conditionalFormatting>
  <conditionalFormatting sqref="C208">
    <cfRule type="cellIs" priority="13" stopIfTrue="1" operator="greaterThan">
      <formula>0</formula>
    </cfRule>
  </conditionalFormatting>
  <conditionalFormatting sqref="C225">
    <cfRule type="cellIs" priority="14" stopIfTrue="1" operator="greaterThan">
      <formula>0</formula>
    </cfRule>
  </conditionalFormatting>
  <conditionalFormatting sqref="C242">
    <cfRule type="cellIs" priority="15" stopIfTrue="1" operator="greaterThan">
      <formula>0</formula>
    </cfRule>
  </conditionalFormatting>
  <conditionalFormatting sqref="C259">
    <cfRule type="cellIs" priority="16" stopIfTrue="1" operator="greaterThan">
      <formula>0</formula>
    </cfRule>
  </conditionalFormatting>
  <conditionalFormatting sqref="C276">
    <cfRule type="cellIs" priority="17" stopIfTrue="1" operator="greaterThan">
      <formula>0</formula>
    </cfRule>
  </conditionalFormatting>
  <conditionalFormatting sqref="C293">
    <cfRule type="cellIs" priority="18" stopIfTrue="1" operator="greaterThan">
      <formula>0</formula>
    </cfRule>
  </conditionalFormatting>
  <conditionalFormatting sqref="D17 J17 P17">
    <cfRule type="cellIs" priority="19" stopIfTrue="1" operator="notEqual">
      <formula>365</formula>
    </cfRule>
  </conditionalFormatting>
  <conditionalFormatting sqref="D34 J34 P34">
    <cfRule type="cellIs" priority="20" stopIfTrue="1" operator="notEqual">
      <formula>365</formula>
    </cfRule>
  </conditionalFormatting>
  <conditionalFormatting sqref="D51 J51 P51">
    <cfRule type="cellIs" priority="21" stopIfTrue="1" operator="notEqual">
      <formula>365</formula>
    </cfRule>
  </conditionalFormatting>
  <conditionalFormatting sqref="D68 J68 P68">
    <cfRule type="cellIs" priority="22" stopIfTrue="1" operator="notEqual">
      <formula>365</formula>
    </cfRule>
  </conditionalFormatting>
  <conditionalFormatting sqref="D85 J85 P85">
    <cfRule type="cellIs" priority="23" stopIfTrue="1" operator="notEqual">
      <formula>365</formula>
    </cfRule>
  </conditionalFormatting>
  <conditionalFormatting sqref="D102 J102 P102">
    <cfRule type="cellIs" priority="24" stopIfTrue="1" operator="notEqual">
      <formula>365</formula>
    </cfRule>
  </conditionalFormatting>
  <conditionalFormatting sqref="D119 J119 P119">
    <cfRule type="cellIs" priority="25" stopIfTrue="1" operator="notEqual">
      <formula>365</formula>
    </cfRule>
  </conditionalFormatting>
  <conditionalFormatting sqref="D136 J136 P136">
    <cfRule type="cellIs" priority="26" stopIfTrue="1" operator="notEqual">
      <formula>365</formula>
    </cfRule>
  </conditionalFormatting>
  <conditionalFormatting sqref="D153 J153 P153">
    <cfRule type="cellIs" priority="27" stopIfTrue="1" operator="notEqual">
      <formula>365</formula>
    </cfRule>
  </conditionalFormatting>
  <conditionalFormatting sqref="D170 J170 P170">
    <cfRule type="cellIs" priority="28" stopIfTrue="1" operator="notEqual">
      <formula>365</formula>
    </cfRule>
  </conditionalFormatting>
  <conditionalFormatting sqref="D187 J187 P187">
    <cfRule type="cellIs" priority="29" stopIfTrue="1" operator="notEqual">
      <formula>365</formula>
    </cfRule>
  </conditionalFormatting>
  <conditionalFormatting sqref="D204 J204 P204">
    <cfRule type="cellIs" priority="30" stopIfTrue="1" operator="notEqual">
      <formula>365</formula>
    </cfRule>
  </conditionalFormatting>
  <conditionalFormatting sqref="D221 J221 P221">
    <cfRule type="cellIs" priority="31" stopIfTrue="1" operator="notEqual">
      <formula>365</formula>
    </cfRule>
  </conditionalFormatting>
  <conditionalFormatting sqref="D238 J238 P238">
    <cfRule type="cellIs" priority="32" stopIfTrue="1" operator="notEqual">
      <formula>365</formula>
    </cfRule>
  </conditionalFormatting>
  <conditionalFormatting sqref="D255 J255 P255">
    <cfRule type="cellIs" priority="33" stopIfTrue="1" operator="notEqual">
      <formula>365</formula>
    </cfRule>
  </conditionalFormatting>
  <conditionalFormatting sqref="D272 J272 P272">
    <cfRule type="cellIs" priority="34" stopIfTrue="1" operator="notEqual">
      <formula>365</formula>
    </cfRule>
  </conditionalFormatting>
  <conditionalFormatting sqref="D289 J289 P289">
    <cfRule type="cellIs" priority="35" stopIfTrue="1" operator="notEqual">
      <formula>365</formula>
    </cfRule>
  </conditionalFormatting>
  <conditionalFormatting sqref="D306 J306 P306">
    <cfRule type="cellIs" priority="36" stopIfTrue="1" operator="notEqual">
      <formula>365</formula>
    </cfRule>
  </conditionalFormatting>
  <conditionalFormatting sqref="I4">
    <cfRule type="cellIs" priority="37" stopIfTrue="1" operator="greaterThan">
      <formula>0</formula>
    </cfRule>
  </conditionalFormatting>
  <conditionalFormatting sqref="I21">
    <cfRule type="cellIs" priority="38" stopIfTrue="1" operator="greaterThan">
      <formula>0</formula>
    </cfRule>
  </conditionalFormatting>
  <conditionalFormatting sqref="I38">
    <cfRule type="cellIs" priority="39" stopIfTrue="1" operator="greaterThan">
      <formula>0</formula>
    </cfRule>
  </conditionalFormatting>
  <conditionalFormatting sqref="I55">
    <cfRule type="cellIs" priority="40" stopIfTrue="1" operator="greaterThan">
      <formula>0</formula>
    </cfRule>
  </conditionalFormatting>
  <conditionalFormatting sqref="I72">
    <cfRule type="cellIs" priority="41" stopIfTrue="1" operator="greaterThan">
      <formula>0</formula>
    </cfRule>
  </conditionalFormatting>
  <conditionalFormatting sqref="I89">
    <cfRule type="cellIs" priority="42" stopIfTrue="1" operator="greaterThan">
      <formula>0</formula>
    </cfRule>
  </conditionalFormatting>
  <conditionalFormatting sqref="I106">
    <cfRule type="cellIs" priority="43" stopIfTrue="1" operator="greaterThan">
      <formula>0</formula>
    </cfRule>
  </conditionalFormatting>
  <conditionalFormatting sqref="I123">
    <cfRule type="cellIs" priority="44" stopIfTrue="1" operator="greaterThan">
      <formula>0</formula>
    </cfRule>
  </conditionalFormatting>
  <conditionalFormatting sqref="I140">
    <cfRule type="cellIs" priority="45" stopIfTrue="1" operator="greaterThan">
      <formula>0</formula>
    </cfRule>
  </conditionalFormatting>
  <conditionalFormatting sqref="I157">
    <cfRule type="cellIs" priority="46" stopIfTrue="1" operator="greaterThan">
      <formula>0</formula>
    </cfRule>
  </conditionalFormatting>
  <conditionalFormatting sqref="I174">
    <cfRule type="cellIs" priority="47" stopIfTrue="1" operator="greaterThan">
      <formula>0</formula>
    </cfRule>
  </conditionalFormatting>
  <conditionalFormatting sqref="I191">
    <cfRule type="cellIs" priority="48" stopIfTrue="1" operator="greaterThan">
      <formula>0</formula>
    </cfRule>
  </conditionalFormatting>
  <conditionalFormatting sqref="I208">
    <cfRule type="cellIs" priority="49" stopIfTrue="1" operator="greaterThan">
      <formula>0</formula>
    </cfRule>
  </conditionalFormatting>
  <conditionalFormatting sqref="I225">
    <cfRule type="cellIs" priority="50" stopIfTrue="1" operator="greaterThan">
      <formula>0</formula>
    </cfRule>
  </conditionalFormatting>
  <conditionalFormatting sqref="I242">
    <cfRule type="cellIs" priority="51" stopIfTrue="1" operator="greaterThan">
      <formula>0</formula>
    </cfRule>
  </conditionalFormatting>
  <conditionalFormatting sqref="I259">
    <cfRule type="cellIs" priority="52" stopIfTrue="1" operator="greaterThan">
      <formula>0</formula>
    </cfRule>
  </conditionalFormatting>
  <conditionalFormatting sqref="I276">
    <cfRule type="cellIs" priority="53" stopIfTrue="1" operator="greaterThan">
      <formula>0</formula>
    </cfRule>
  </conditionalFormatting>
  <conditionalFormatting sqref="I293">
    <cfRule type="cellIs" priority="54" stopIfTrue="1" operator="greaterThan">
      <formula>0</formula>
    </cfRule>
  </conditionalFormatting>
  <conditionalFormatting sqref="O2">
    <cfRule type="cellIs" priority="55" stopIfTrue="1" operator="greaterThan">
      <formula>0</formula>
    </cfRule>
  </conditionalFormatting>
  <conditionalFormatting sqref="O4">
    <cfRule type="cellIs" priority="56" stopIfTrue="1" operator="greaterThan">
      <formula>0</formula>
    </cfRule>
  </conditionalFormatting>
  <conditionalFormatting sqref="O21">
    <cfRule type="cellIs" priority="57" stopIfTrue="1" operator="greaterThan">
      <formula>0</formula>
    </cfRule>
  </conditionalFormatting>
  <conditionalFormatting sqref="O38">
    <cfRule type="cellIs" priority="58" stopIfTrue="1" operator="greaterThan">
      <formula>0</formula>
    </cfRule>
  </conditionalFormatting>
  <conditionalFormatting sqref="O55">
    <cfRule type="cellIs" priority="59" stopIfTrue="1" operator="greaterThan">
      <formula>0</formula>
    </cfRule>
  </conditionalFormatting>
  <conditionalFormatting sqref="O72">
    <cfRule type="cellIs" priority="60" stopIfTrue="1" operator="greaterThan">
      <formula>0</formula>
    </cfRule>
  </conditionalFormatting>
  <conditionalFormatting sqref="O89">
    <cfRule type="cellIs" priority="61" stopIfTrue="1" operator="greaterThan">
      <formula>0</formula>
    </cfRule>
  </conditionalFormatting>
  <conditionalFormatting sqref="O106">
    <cfRule type="cellIs" priority="62" stopIfTrue="1" operator="greaterThan">
      <formula>0</formula>
    </cfRule>
  </conditionalFormatting>
  <conditionalFormatting sqref="O123">
    <cfRule type="cellIs" priority="63" stopIfTrue="1" operator="greaterThan">
      <formula>0</formula>
    </cfRule>
  </conditionalFormatting>
  <conditionalFormatting sqref="O140">
    <cfRule type="cellIs" priority="64" stopIfTrue="1" operator="greaterThan">
      <formula>0</formula>
    </cfRule>
  </conditionalFormatting>
  <conditionalFormatting sqref="O157">
    <cfRule type="cellIs" priority="65" stopIfTrue="1" operator="greaterThan">
      <formula>0</formula>
    </cfRule>
  </conditionalFormatting>
  <conditionalFormatting sqref="O174">
    <cfRule type="cellIs" priority="66" stopIfTrue="1" operator="greaterThan">
      <formula>0</formula>
    </cfRule>
  </conditionalFormatting>
  <conditionalFormatting sqref="O191">
    <cfRule type="cellIs" priority="67" stopIfTrue="1" operator="greaterThan">
      <formula>0</formula>
    </cfRule>
  </conditionalFormatting>
  <conditionalFormatting sqref="O208">
    <cfRule type="cellIs" priority="68" stopIfTrue="1" operator="greaterThan">
      <formula>0</formula>
    </cfRule>
  </conditionalFormatting>
  <conditionalFormatting sqref="O225">
    <cfRule type="cellIs" priority="69" stopIfTrue="1" operator="greaterThan">
      <formula>0</formula>
    </cfRule>
  </conditionalFormatting>
  <conditionalFormatting sqref="O242">
    <cfRule type="cellIs" priority="70" stopIfTrue="1" operator="greaterThan">
      <formula>0</formula>
    </cfRule>
  </conditionalFormatting>
  <conditionalFormatting sqref="O259">
    <cfRule type="cellIs" priority="71" stopIfTrue="1" operator="greaterThan">
      <formula>0</formula>
    </cfRule>
  </conditionalFormatting>
  <conditionalFormatting sqref="O276">
    <cfRule type="cellIs" priority="72" stopIfTrue="1" operator="greaterThan">
      <formula>0</formula>
    </cfRule>
  </conditionalFormatting>
  <conditionalFormatting sqref="O293">
    <cfRule type="cellIs" priority="73" stopIfTrue="1" operator="greaterThan">
      <formula>0</formula>
    </cfRule>
  </conditionalFormatting>
  <dataValidations count="1">
    <dataValidation allowBlank="1" showInputMessage="1" showErrorMessage="1" error="Le total des jours doit obligatoirement indiquer 365. (les périodes non travaillées doivent obligatoirement être indiquée avec tâche=0%)" sqref="D17 J17 P17 D34 J34 P34 D51 J51 P51 D68 J68 P68 D85 J85 P85 D102 J102 P102 D119 J119 P119 D136 J136 P136 D153 J153 P153 D170 J170 P170 D187 J187 P187 D204 J204 P204 D221 J221 P221 D238 J238 P238 D255 J255 P255 D272 J272 P272 D289 J289 P289 D306 J306 P306" xr:uid="{00000000-0002-0000-0500-000000000000}"/>
  </dataValidations>
  <printOptions horizontalCentered="1" headings="1"/>
  <pageMargins left="0.3543307086614173" right="0.3543307086614173" top="0.6692913385826772" bottom="0.39763779527559057" header="0.27559055118110237" footer="0.15748031496062992"/>
  <pageSetup paperSize="9" scale="12" orientation="landscape" r:id="rId1"/>
  <headerFooter alignWithMargins="0">
    <oddFooter>&amp;L&amp;"Calibri,Regular"&amp;K000000&amp;F/&amp;A&amp;R&amp;"Calibri,Regular"&amp;K000000Date d'impression : &amp;D // Page &amp;P sur &amp;N</oddFooter>
  </headerFooter>
  <rowBreaks count="3" manualBreakCount="3">
    <brk id="88" man="1"/>
    <brk id="173" man="1"/>
    <brk id="25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79998168889431442"/>
  </sheetPr>
  <dimension ref="A1:S4"/>
  <sheetViews>
    <sheetView zoomScale="80" zoomScaleNormal="80" workbookViewId="0">
      <pane ySplit="3" topLeftCell="A4" activePane="bottomLeft" state="frozen"/>
      <selection activeCell="E10" sqref="E10"/>
      <selection pane="bottomLeft" activeCell="J12" sqref="J12"/>
    </sheetView>
  </sheetViews>
  <sheetFormatPr defaultColWidth="11.42578125" defaultRowHeight="15" outlineLevelCol="1" x14ac:dyDescent="0.25"/>
  <cols>
    <col min="1" max="1" width="11.42578125" style="29" hidden="1" customWidth="1" outlineLevel="1"/>
    <col min="2" max="2" width="11.42578125" style="29" customWidth="1" collapsed="1"/>
    <col min="3" max="3" width="18.28515625" style="29" customWidth="1"/>
    <col min="4" max="4" width="34.7109375" style="29" bestFit="1" customWidth="1"/>
    <col min="5" max="5" width="10.7109375" style="29" customWidth="1"/>
    <col min="6" max="6" width="10.7109375" style="427" customWidth="1"/>
    <col min="7" max="9" width="13.7109375" style="29" customWidth="1"/>
    <col min="10" max="10" width="18.85546875" style="29" customWidth="1"/>
    <col min="11" max="12" width="13.7109375" style="29" customWidth="1"/>
    <col min="13" max="13" width="68" style="29" customWidth="1"/>
    <col min="14" max="19" width="13.7109375" style="29" customWidth="1"/>
    <col min="21" max="21" width="11.140625" customWidth="1"/>
  </cols>
  <sheetData>
    <row r="1" spans="1:19" ht="21" x14ac:dyDescent="0.25">
      <c r="B1" s="426" t="s">
        <v>595</v>
      </c>
      <c r="G1" s="643" t="str">
        <f>IF(COUNTBLANK(RDP_Effectif[Type de personnel])=0,"Tableau ok ✅","Attention, il y a "&amp;COUNTBLANK(RDP_Effectif[Type de personnel])&amp;" ligne(s) vide(s), merci de la/les supprimer ❌")</f>
        <v>Attention, il y a 1 ligne(s) vide(s), merci de la/les supprimer ❌</v>
      </c>
      <c r="N1" s="643" t="str">
        <f>IF(COUNTBLANK(RDP_Effectif[ETP après déduction des h de maladie])+COUNTBLANK(RDP_Effectif[[Salaire brut estimé sur une année hors primes et suppléments]:[Contrôle (95 - 105%) salaire réel/théorique hors prime et supplément]])+COUNTBLANK(RDP_Effectif[Coût salaire annuel avant remboursements])+COUNTBLANK(RDP_Effectif[Coût salaire annuel])=0,
"Tableau ok ✅",
"Attention, il y a "&amp;(COUNTBLANK(RDP_Effectif[ETP après déduction des h de maladie])+COUNTBLANK(RDP_Effectif[[Salaire brut estimé sur une année hors primes et suppléments]:[Contrôle (95 - 105%) salaire réel/théorique hors prime et supplément]])+COUNTBLANK(RDP_Effectif[Coût salaire annuel avant remboursements])+COUNTBLANK(RDP_Effectif[Coût salaire annuel]))&amp;" cellules(s) grisée(s) vides ❌")</f>
        <v>Attention, il y a 4 cellules(s) grisée(s) vides ❌</v>
      </c>
    </row>
    <row r="2" spans="1:19" ht="15" customHeight="1" x14ac:dyDescent="0.25">
      <c r="A2" s="499"/>
      <c r="B2" s="630" t="s">
        <v>661</v>
      </c>
      <c r="C2" s="631"/>
      <c r="D2" s="631"/>
    </row>
    <row r="3" spans="1:19" s="430" customFormat="1" ht="135.75" thickBot="1" x14ac:dyDescent="0.3">
      <c r="A3" s="429" t="s">
        <v>592</v>
      </c>
      <c r="B3" s="644" t="s">
        <v>674</v>
      </c>
      <c r="C3" s="644" t="s">
        <v>586</v>
      </c>
      <c r="D3" s="689" t="s">
        <v>549</v>
      </c>
      <c r="E3" s="690" t="s">
        <v>508</v>
      </c>
      <c r="F3" s="691" t="s">
        <v>46</v>
      </c>
      <c r="G3" s="690" t="s">
        <v>599</v>
      </c>
      <c r="H3" s="690" t="s">
        <v>598</v>
      </c>
      <c r="I3" s="690" t="s">
        <v>600</v>
      </c>
      <c r="J3" s="690" t="s">
        <v>205</v>
      </c>
      <c r="K3" s="690" t="s">
        <v>113</v>
      </c>
      <c r="L3" s="690" t="s">
        <v>195</v>
      </c>
      <c r="M3" s="690" t="s">
        <v>196</v>
      </c>
      <c r="N3" s="690" t="s">
        <v>234</v>
      </c>
      <c r="O3" s="690" t="s">
        <v>255</v>
      </c>
      <c r="P3" s="690" t="s">
        <v>187</v>
      </c>
      <c r="Q3" s="690" t="s">
        <v>48</v>
      </c>
      <c r="R3" s="690" t="s">
        <v>49</v>
      </c>
      <c r="S3" s="692" t="s">
        <v>254</v>
      </c>
    </row>
    <row r="4" spans="1:19" ht="15" customHeight="1" x14ac:dyDescent="0.25">
      <c r="A4" s="476"/>
      <c r="B4" s="477"/>
      <c r="C4" s="477"/>
      <c r="D4" s="478"/>
      <c r="E4" s="479"/>
      <c r="F4" s="480"/>
      <c r="G4" s="481"/>
      <c r="H4" s="482"/>
      <c r="I4" s="491">
        <f>RDP_Effectif[[#This Row],[ETP]]-RDP_Effectif[[#This Row],[Heures de maladie de courte durée (personnel d''encadrement uniquement)]]/Data!$B$6</f>
        <v>0</v>
      </c>
      <c r="J4" s="483"/>
      <c r="K4" s="492" t="str" cm="1">
        <f t="array" ref="K4">IF(OR(RDP_Effectif[[#This Row],[Carrière]]="",RDP_Effectif[[#This Row],[Ancienneté en nb d''années (au 31/12 ou date de sortie pour personnel sortant)]]=""),"",
(
(
(
SUM(('Carrières et points'!$A$21:$AA$60)*('Carrières et points'!$A$20:$AA$20=$E4)*('Carrières et points'!$A$21:$A$60=$G4))*'Carrières et points'!$C$7*'Carrières et points'!$C$9
)
+
(
SUM(('Carrières et points'!$A$21:$AA$60)*('Carrières et points'!$A$20:$AA$20=$E4)*('Carrières et points'!$A$21:$A$60=$G4))*'Carrières et points'!$C$13*'Carrières et points'!$C$15
)
+
(
SUM(('Carrières et points'!$A$21:$AA$60)*('Carrières et points'!$A$20:$AA$20=$E4)*('Carrières et points'!$A$21:$A$60=$G4))*'Carrières et points'!$I$7*'Carrières et points'!$I$9
)
+
(
SUM(('Carrières et points'!$A$21:$AA$60)*('Carrières et points'!$A$20:$AA$20=$E4)*('Carrières et points'!$A$21:$A$60=$G4))*'Carrières et points'!$I$13*'Carrières et points'!$I$15
)
)
*(1+'F0 - Générales'!$B$19)
+
(
(
SUM(('Carrières et points'!$A$21:$AA$60)*('Carrières et points'!$A$20:$AA$20=$E4)*('Carrières et points'!$A$21:$A$60=$G4))*'Carrières et points'!$C$7*'Carrières et points'!$C$9
)
+
(
SUM(('Carrières et points'!$A$21:$AA$60)*('Carrières et points'!$A$20:$AA$20=$E4)*('Carrières et points'!$A$21:$A$60=$G4))*'Carrières et points'!$C$13*'Carrières et points'!$C$15
)
+
(
SUM(('Carrières et points'!$A$21:$AA$60)*('Carrières et points'!$A$20:$AA$20=$E4)*('Carrières et points'!$A$21:$A$60=$G4))*'Carrières et points'!$I$7*'Carrières et points'!$I$9
)
+
(
SUM(('Carrières et points'!$A$21:$AA$60)*('Carrières et points'!$A$20:$AA$20=$E4)*('Carrières et points'!$A$21:$A$60=$G4))*'Carrières et points'!$I$13*'Carrières et points'!$I$15
)
)
/12*(1+'F0 - Générales'!$B$20)
)
*RDP_Effectif[[#This Row],[ETP]])</f>
        <v/>
      </c>
      <c r="L4" s="492" t="str">
        <f>IF(OR(RDP_Effectif[[#This Row],[Salaire pour l''année de recensement (Charge brute totale + part patronale, y compris 13ème mois et prime unique)]]="",RDP_Effectif[[#This Row],[Salaire brut estimé sur une année hors primes et suppléments]]=""),"",IF(OR(RDP_Effectif[[#This Row],[Salaire pour l''année de recensement (Charge brute totale + part patronale, y compris 13ème mois et prime unique)]]&gt;1.05*RDP_Effectif[[#This Row],[Salaire brut estimé sur une année hors primes et suppléments]],RDP_Effectif[[#This Row],[Salaire pour l''année de recensement (Charge brute totale + part patronale, y compris 13ème mois et prime unique)]]&lt;0.95*RDP_Effectif[[#This Row],[Salaire brut estimé sur une année hors primes et suppléments]]),"À justifier","Ok"))</f>
        <v/>
      </c>
      <c r="M4" s="482"/>
      <c r="N4" s="483"/>
      <c r="O4" s="492" t="str">
        <f>IF(RDP_Effectif[[#This Row],[Salaire pour l''année de recensement (Charge brute totale + part patronale, y compris 13ème mois et prime unique)]]="","",RDP_Effectif[[#This Row],[Salaire pour l''année de recensement (Charge brute totale + part patronale, y compris 13ème mois et prime unique)]]+RDP_Effectif[[#This Row],[Primes et suppléments pour l''année de recensement (et part patronale y liés)]])</f>
        <v/>
      </c>
      <c r="P4" s="483"/>
      <c r="Q4" s="483"/>
      <c r="R4" s="483"/>
      <c r="S4" s="493" t="str">
        <f>IF(RDP_Effectif[[#This Row],[Coût salaire annuel avant remboursements]]="","",RDP_Effectif[[#This Row],[Coût salaire annuel avant remboursements]]-SUM(RDP_Effectif[[#This Row],[Remboursement mutualité
]:[Autres remboursements
(p.ex. ADEM)]]))</f>
        <v/>
      </c>
    </row>
  </sheetData>
  <phoneticPr fontId="56" type="noConversion"/>
  <conditionalFormatting sqref="G1">
    <cfRule type="containsText" dxfId="19" priority="3" operator="containsText" text="ok">
      <formula>NOT(ISERROR(SEARCH("ok",G1)))</formula>
    </cfRule>
  </conditionalFormatting>
  <conditionalFormatting sqref="N1">
    <cfRule type="containsText" dxfId="18" priority="1" operator="containsText" text="ok">
      <formula>NOT(ISERROR(SEARCH("ok",N1)))</formula>
    </cfRule>
  </conditionalFormatting>
  <dataValidations count="5">
    <dataValidation type="custom" operator="notEqual" allowBlank="1" showInputMessage="1" showErrorMessage="1" errorTitle="Error" error="Merci de ne pas écraser les formules svp" sqref="I4" xr:uid="{5672A522-3EC5-4EC5-9FD9-331F586426B7}">
      <formula1>C4=""</formula1>
    </dataValidation>
    <dataValidation type="custom" operator="notEqual" allowBlank="1" showInputMessage="1" showErrorMessage="1" errorTitle="Error" error="Merci de ne pas écraser les formules svp" sqref="L4" xr:uid="{0CDE9C2B-DDFF-469B-AA2C-DAED809206EE}">
      <formula1>C4=""</formula1>
    </dataValidation>
    <dataValidation type="custom" operator="notEqual" allowBlank="1" showInputMessage="1" showErrorMessage="1" errorTitle="Error" error="Merci de ne pas écraser les formules svp" sqref="K4" xr:uid="{D454DD95-2353-4DF4-B98B-733882AA724C}">
      <formula1>C4=""</formula1>
    </dataValidation>
    <dataValidation type="custom" operator="notEqual" allowBlank="1" showInputMessage="1" showErrorMessage="1" errorTitle="Error" error="Merci de ne pas écraser les formules svp" sqref="O4" xr:uid="{D5820B33-3DD1-4703-857E-21FE696E772D}">
      <formula1>C4=""</formula1>
    </dataValidation>
    <dataValidation type="custom" operator="notEqual" allowBlank="1" showInputMessage="1" showErrorMessage="1" errorTitle="Error" error="Merci de ne pas écraser les formules svp" sqref="S4" xr:uid="{339E4B9D-ABB0-47AF-9C6D-9BD60A4D8DD1}">
      <formula1>C4=""</formula1>
    </dataValidation>
  </dataValidations>
  <printOptions horizontalCentered="1"/>
  <pageMargins left="0.31496062992125984" right="0.31496062992125984" top="0.35433070866141736" bottom="0.35433070866141736" header="0.31496062992125984" footer="0.31496062992125984"/>
  <pageSetup paperSize="8" scale="44" orientation="portrait" r:id="rId1"/>
  <legacyDrawing r:id="rId2"/>
  <tableParts count="1">
    <tablePart r:id="rId3"/>
  </tableParts>
  <extLst>
    <ext xmlns:x14="http://schemas.microsoft.com/office/spreadsheetml/2009/9/main" uri="{CCE6A557-97BC-4b89-ADB6-D9C93CAAB3DF}">
      <x14:dataValidations xmlns:xm="http://schemas.microsoft.com/office/excel/2006/main" count="4">
        <x14:dataValidation type="list" allowBlank="1" showInputMessage="1" showErrorMessage="1" xr:uid="{BAC2841D-B327-4A00-8A48-ACDDAD2D34BB}">
          <x14:formula1>
            <xm:f>Data!$R$4:$R$5</xm:f>
          </x14:formula1>
          <xm:sqref>C4</xm:sqref>
        </x14:dataValidation>
        <x14:dataValidation type="list" allowBlank="1" showInputMessage="1" showErrorMessage="1" xr:uid="{D9AAFAED-6DF3-453E-82BD-34C10BE7AAB7}">
          <x14:formula1>
            <xm:f>Data!$V$4:$V$7</xm:f>
          </x14:formula1>
          <xm:sqref>D4</xm:sqref>
        </x14:dataValidation>
        <x14:dataValidation type="list" allowBlank="1" showInputMessage="1" showErrorMessage="1" xr:uid="{FCC7572D-F1F6-4EB0-985D-6F27E2535397}">
          <x14:formula1>
            <xm:f>Data!$O$4:$O$29</xm:f>
          </x14:formula1>
          <xm:sqref>E4</xm:sqref>
        </x14:dataValidation>
        <x14:dataValidation type="list" allowBlank="1" showInputMessage="1" showErrorMessage="1" xr:uid="{EA063799-136D-41C8-9DFF-EBA5EB57DB21}">
          <x14:formula1>
            <xm:f>Data!$AI$4:$AI$17</xm:f>
          </x14:formula1>
          <xm:sqref>A4</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0AEB1-8BA3-461B-AF58-B6C720F4B100}">
  <sheetPr>
    <tabColor theme="7" tint="0.79998168889431442"/>
  </sheetPr>
  <dimension ref="A1:S4"/>
  <sheetViews>
    <sheetView zoomScale="80" zoomScaleNormal="80" workbookViewId="0">
      <pane ySplit="3" topLeftCell="A4" activePane="bottomLeft" state="frozen"/>
      <selection activeCell="E10" sqref="E10"/>
      <selection pane="bottomLeft" activeCell="M24" sqref="M24"/>
    </sheetView>
  </sheetViews>
  <sheetFormatPr defaultColWidth="11.42578125" defaultRowHeight="15" outlineLevelCol="1" x14ac:dyDescent="0.25"/>
  <cols>
    <col min="1" max="1" width="13.7109375" style="29" hidden="1" customWidth="1" outlineLevel="1"/>
    <col min="2" max="2" width="13.7109375" style="29" customWidth="1" collapsed="1"/>
    <col min="3" max="3" width="31" style="29" customWidth="1"/>
    <col min="4" max="11" width="13.7109375" style="29" customWidth="1"/>
    <col min="12" max="12" width="17.140625" style="29" customWidth="1"/>
    <col min="13" max="13" width="73.42578125" style="29" customWidth="1"/>
    <col min="14" max="19" width="17.140625" style="29" customWidth="1"/>
  </cols>
  <sheetData>
    <row r="1" spans="1:14" ht="21" x14ac:dyDescent="0.25">
      <c r="B1" s="426" t="s">
        <v>596</v>
      </c>
      <c r="J1" s="643" t="str">
        <f>IF(COUNTBLANK(RDP_Spécifique[Type de personnel])=0,"Tableau ok ✅","Attention, il y a "&amp;COUNTBLANK(RDP_Spécifique[Type de personnel])&amp;" ligne(s) vide(s), merci de la/les supprimer ❌")</f>
        <v>Attention, il y a 1 ligne(s) vide(s), merci de la/les supprimer ❌</v>
      </c>
      <c r="N1" s="643" t="str">
        <f>IF(COUNTBLANK(RDP_Spécifique[Coût salaire annuel avant remboursements])+COUNTBLANK(RDP_Spécifique[Coût salaire annuel])=0,
"Tableau ok ✅",
"Attention, il y a "&amp;(COUNTBLANK(RDP_Spécifique[Coût salaire annuel avant remboursements])+COUNTBLANK(RDP_Spécifique[Coût salaire annuel]))&amp;" cellules(s) grisée(s) vides ❌")</f>
        <v>Attention, il y a 2 cellules(s) grisée(s) vides ❌</v>
      </c>
    </row>
    <row r="2" spans="1:14" ht="15.75" x14ac:dyDescent="0.25">
      <c r="A2" s="499"/>
      <c r="B2" s="630" t="s">
        <v>661</v>
      </c>
      <c r="C2" s="631"/>
      <c r="D2" s="631"/>
    </row>
    <row r="3" spans="1:14" s="430" customFormat="1" ht="150.75" thickBot="1" x14ac:dyDescent="0.3">
      <c r="A3" s="431" t="s">
        <v>592</v>
      </c>
      <c r="B3" s="693" t="s">
        <v>675</v>
      </c>
      <c r="C3" s="693" t="s">
        <v>586</v>
      </c>
      <c r="D3" s="693" t="s">
        <v>207</v>
      </c>
      <c r="E3" s="693" t="s">
        <v>205</v>
      </c>
      <c r="F3" s="693" t="s">
        <v>197</v>
      </c>
      <c r="G3" s="693" t="s">
        <v>255</v>
      </c>
      <c r="H3" s="693" t="s">
        <v>187</v>
      </c>
      <c r="I3" s="693" t="s">
        <v>48</v>
      </c>
      <c r="J3" s="693" t="s">
        <v>49</v>
      </c>
      <c r="K3" s="694" t="s">
        <v>254</v>
      </c>
    </row>
    <row r="4" spans="1:14" x14ac:dyDescent="0.25">
      <c r="A4" s="476"/>
      <c r="B4" s="477"/>
      <c r="C4" s="477"/>
      <c r="D4" s="480"/>
      <c r="E4" s="483"/>
      <c r="F4" s="483"/>
      <c r="G4" s="695" t="str">
        <f>IF(RDP_Spécifique[[#This Row],[Salaire pour l''année de recensement (Charge brute totale + part patronale, y compris 13ème mois et prime unique)]]="","",RDP_Spécifique[[#This Row],[Salaire pour l''année de recensement (Charge brute totale + part patronale, y compris 13ème mois et prime unique)]]+RDP_Spécifique[[#This Row],[Salaire pour l''année de recensement (primes, suppléments et part patronale y liés)]])</f>
        <v/>
      </c>
      <c r="H4" s="483"/>
      <c r="I4" s="483"/>
      <c r="J4" s="483"/>
      <c r="K4" s="493" t="str">
        <f>IF(RDP_Spécifique[[#This Row],[Coût salaire annuel avant remboursements]]="","",RDP_Spécifique[[#This Row],[Coût salaire annuel avant remboursements]]-SUM(RDP_Spécifique[[#This Row],[Remboursement mutualité
]:[Autres remboursements
(p.ex. ADEM)]]))</f>
        <v/>
      </c>
    </row>
  </sheetData>
  <phoneticPr fontId="56" type="noConversion"/>
  <conditionalFormatting sqref="J1">
    <cfRule type="containsText" dxfId="17" priority="3" operator="containsText" text="ok">
      <formula>NOT(ISERROR(SEARCH("ok",J1)))</formula>
    </cfRule>
  </conditionalFormatting>
  <conditionalFormatting sqref="N1">
    <cfRule type="containsText" dxfId="16" priority="1" operator="containsText" text="ok">
      <formula>NOT(ISERROR(SEARCH("ok",N1)))</formula>
    </cfRule>
  </conditionalFormatting>
  <dataValidations count="2">
    <dataValidation type="custom" operator="notEqual" allowBlank="1" showInputMessage="1" showErrorMessage="1" errorTitle="Error" error="Merci de ne pas écraser les formules svp" sqref="G4" xr:uid="{5D2B6AD9-B151-4B7B-BDCE-21963487739B}">
      <formula1>C4=""</formula1>
    </dataValidation>
    <dataValidation type="custom" operator="notEqual" allowBlank="1" showInputMessage="1" showErrorMessage="1" errorTitle="Error" error="Merci de ne pas écraser les formules svp" sqref="K4" xr:uid="{A54E2B08-4D51-483A-A956-7DA674F5107F}">
      <formula1>C4=""</formula1>
    </dataValidation>
  </dataValidations>
  <printOptions horizontalCentered="1"/>
  <pageMargins left="0.31496062992125984" right="0.31496062992125984" top="0.35433070866141736" bottom="0.35433070866141736" header="0.31496062992125984" footer="0.31496062992125984"/>
  <pageSetup paperSize="8" scale="46" orientation="portrait" r:id="rId1"/>
  <legacy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4E6B7ACF-8F4A-45C0-84D9-C481BD1BA3AA}">
          <x14:formula1>
            <xm:f>Data!$T$4:$T$7</xm:f>
          </x14:formula1>
          <xm:sqref>C4</xm:sqref>
        </x14:dataValidation>
        <x14:dataValidation type="list" allowBlank="1" showInputMessage="1" showErrorMessage="1" xr:uid="{EFB22A1F-EE32-44C4-B24D-354174750C2F}">
          <x14:formula1>
            <xm:f>Data!$AI$4:$AI$17</xm:f>
          </x14:formula1>
          <xm:sqref>A4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79998168889431442"/>
  </sheetPr>
  <dimension ref="A1:L56"/>
  <sheetViews>
    <sheetView zoomScale="85" zoomScaleNormal="85" workbookViewId="0">
      <selection activeCell="C3" sqref="C3"/>
    </sheetView>
  </sheetViews>
  <sheetFormatPr defaultColWidth="11.42578125" defaultRowHeight="15" x14ac:dyDescent="0.25"/>
  <cols>
    <col min="1" max="1" width="82.28515625" bestFit="1" customWidth="1"/>
    <col min="2" max="7" width="15.7109375" customWidth="1"/>
    <col min="8" max="8" width="16" customWidth="1"/>
    <col min="10" max="10" width="65" bestFit="1" customWidth="1"/>
    <col min="13" max="13" width="60.7109375" bestFit="1" customWidth="1"/>
  </cols>
  <sheetData>
    <row r="1" spans="1:12" ht="21" x14ac:dyDescent="0.35">
      <c r="A1" s="283" t="s">
        <v>613</v>
      </c>
      <c r="B1" s="428"/>
      <c r="C1" s="72"/>
      <c r="I1" s="24"/>
    </row>
    <row r="2" spans="1:12" ht="15.75" thickBot="1" x14ac:dyDescent="0.3">
      <c r="A2" s="1"/>
      <c r="B2" s="1"/>
      <c r="C2" s="428"/>
      <c r="D2" s="72"/>
      <c r="I2" s="24"/>
    </row>
    <row r="3" spans="1:12" ht="75.75" thickBot="1" x14ac:dyDescent="0.3">
      <c r="A3" s="437" t="s">
        <v>597</v>
      </c>
      <c r="B3" s="436" t="str">
        <f>"Heures de maladie longue durée "&amp;Data!$B$4&amp;" (supérieur au 77ème jour)"</f>
        <v>Heures de maladie longue durée 2024 (supérieur au 77ème jour)</v>
      </c>
      <c r="C3" s="436" t="str">
        <f>"Heures de congé de maternité et d'accueil "&amp;Data!$B$4</f>
        <v>Heures de congé de maternité et d'accueil 2024</v>
      </c>
      <c r="D3" s="436" t="str">
        <f>"Heures de dispense de travail "&amp;Data!$B$4</f>
        <v>Heures de dispense de travail 2024</v>
      </c>
      <c r="E3" s="436" t="str">
        <f>"Autres types d'absences "&amp;Data!$B$4&amp;" donnant naissance à du congé*"</f>
        <v>Autres types d'absences 2024 donnant naissance à du congé*</v>
      </c>
      <c r="F3" s="754" t="str">
        <f>"Heures de maladie courte durée "&amp;Data!$B$4&amp;" (inférieur au 77ème jour)"</f>
        <v>Heures de maladie courte durée 2024 (inférieur au 77ème jour)</v>
      </c>
      <c r="G3" s="755" t="str">
        <f>"Heures de maladie longue durée "&amp;Data!$B$4&amp;" (dépassement du 77ème jour)"</f>
        <v>Heures de maladie longue durée 2024 (dépassement du 77ème jour)</v>
      </c>
      <c r="I3" s="24"/>
    </row>
    <row r="4" spans="1:12" ht="27.75" customHeight="1" thickBot="1" x14ac:dyDescent="0.3">
      <c r="B4" s="756" t="s">
        <v>76</v>
      </c>
      <c r="C4" s="757"/>
      <c r="D4" s="757"/>
      <c r="E4" s="758"/>
      <c r="F4" s="756" t="s">
        <v>77</v>
      </c>
      <c r="G4" s="758"/>
      <c r="I4" s="24"/>
      <c r="J4" s="736" t="s">
        <v>128</v>
      </c>
      <c r="K4" s="737"/>
    </row>
    <row r="5" spans="1:12" x14ac:dyDescent="0.25">
      <c r="B5" s="19">
        <v>0</v>
      </c>
      <c r="C5" s="19">
        <v>0</v>
      </c>
      <c r="D5" s="19">
        <v>0</v>
      </c>
      <c r="E5" s="19">
        <v>0</v>
      </c>
      <c r="F5" s="759" cm="1">
        <f t="array" ref="F5">SUM((RDP_Effectif[Heures de maladie de courte durée (personnel d''encadrement uniquement)])*(RDP_Effectif[Affectation]=RIGHT($A$3,11)))</f>
        <v>0</v>
      </c>
      <c r="G5" s="760"/>
      <c r="H5" t="s">
        <v>163</v>
      </c>
      <c r="I5" s="24"/>
      <c r="J5" s="439" t="s">
        <v>129</v>
      </c>
      <c r="K5" s="448">
        <f>SUM(B5:E5)</f>
        <v>0</v>
      </c>
    </row>
    <row r="6" spans="1:12" x14ac:dyDescent="0.25">
      <c r="B6" s="494" t="str" cm="1">
        <f t="array" ref="B6">IF(SUM((RDP_Effectif[ETP])*(RDP_Effectif[Affectation]=RIGHT($A$3,11)))=0,"",B$5/SUM((RDP_Effectif[ETP])*(RDP_Effectif[Affectation]=RIGHT($A$3,11))))</f>
        <v/>
      </c>
      <c r="C6" s="494" t="str" cm="1">
        <f t="array" ref="C6">IF(SUM((RDP_Effectif[ETP])*(RDP_Effectif[Affectation]=RIGHT($A$3,11)))=0,"",C$5/SUM((RDP_Effectif[ETP])*(RDP_Effectif[Affectation]=RIGHT($A$3,11))))</f>
        <v/>
      </c>
      <c r="D6" s="494" t="str" cm="1">
        <f t="array" ref="D6">IF(SUM((RDP_Effectif[ETP])*(RDP_Effectif[Affectation]=RIGHT($A$3,11)))=0,"",D$5/SUM((RDP_Effectif[ETP])*(RDP_Effectif[Affectation]=RIGHT($A$3,11))))</f>
        <v/>
      </c>
      <c r="E6" s="494" t="str" cm="1">
        <f t="array" ref="E6">IF(SUM((RDP_Effectif[ETP])*(RDP_Effectif[Affectation]=RIGHT($A$3,11)))=0,"",E$5/SUM((RDP_Effectif[ETP])*(RDP_Effectif[Affectation]=RIGHT($A$3,11))))</f>
        <v/>
      </c>
      <c r="F6" s="734" t="str" cm="1">
        <f t="array" ref="F6">IF(SUM((RDP_Effectif[ETP])*(RDP_Effectif[Affectation]=RIGHT($A$3,11)))=0,"",F$5/SUM((RDP_Effectif[ETP])*(RDP_Effectif[Affectation]=RIGHT($A$3,11))))</f>
        <v/>
      </c>
      <c r="G6" s="735" t="str" cm="1">
        <f t="array" ref="G6">IF(SUM((RDP_Effectif[ETP])*(RDP_Effectif[Affectation]=RIGHT($A$3,11)))=0,"",G$5/SUM((RDP_Effectif[ETP])*(RDP_Effectif[Affectation]=RIGHT($A$3,11))))</f>
        <v/>
      </c>
      <c r="H6" t="s">
        <v>152</v>
      </c>
      <c r="I6" s="24"/>
      <c r="J6" s="441" t="s">
        <v>130</v>
      </c>
      <c r="K6" s="445">
        <f>D49</f>
        <v>1595</v>
      </c>
    </row>
    <row r="7" spans="1:12" x14ac:dyDescent="0.25">
      <c r="A7" s="10" t="s">
        <v>78</v>
      </c>
      <c r="B7" s="10"/>
      <c r="C7" s="10"/>
      <c r="D7" s="11"/>
      <c r="E7" s="11"/>
      <c r="F7" s="11"/>
      <c r="G7" s="11"/>
      <c r="H7" s="11"/>
      <c r="I7" s="24"/>
      <c r="J7" s="441" t="s">
        <v>607</v>
      </c>
      <c r="K7" s="445">
        <f>$K$5/$K$6</f>
        <v>0</v>
      </c>
    </row>
    <row r="8" spans="1:12" x14ac:dyDescent="0.25">
      <c r="A8" s="738"/>
      <c r="B8" s="739"/>
      <c r="C8" s="739"/>
      <c r="D8" s="739"/>
      <c r="E8" s="739"/>
      <c r="F8" s="739"/>
      <c r="G8" s="740"/>
      <c r="H8" s="18"/>
      <c r="I8" s="24"/>
      <c r="J8" s="441" t="s">
        <v>131</v>
      </c>
      <c r="K8" s="449" t="str" cm="1">
        <f t="array" ref="K8">IF(SUM((RDP_Effectif[ETP après déduction des h de maladie])*(RDP_Effectif[Affectation]=RIGHT($J$7,11)))=0,"",$K$7/SUM((RDP_Effectif[ETP après déduction des h de maladie])*(RDP_Effectif[Affectation]=RIGHT($J$7,11))))</f>
        <v/>
      </c>
    </row>
    <row r="9" spans="1:12" x14ac:dyDescent="0.25">
      <c r="A9" s="741"/>
      <c r="B9" s="742"/>
      <c r="C9" s="742"/>
      <c r="D9" s="742"/>
      <c r="E9" s="742"/>
      <c r="F9" s="742"/>
      <c r="G9" s="743"/>
      <c r="H9" s="18"/>
      <c r="I9" s="24"/>
      <c r="J9" s="441" t="s">
        <v>132</v>
      </c>
      <c r="K9" s="449" cm="1">
        <f t="array" ref="K9">IF(SUM((RDP_Effectif[ETP après déduction des h de maladie])*(RDP_Effectif[Affectation]=RIGHT($J$7,11)))=0,0,1-$K$8)</f>
        <v>0</v>
      </c>
    </row>
    <row r="10" spans="1:12" ht="15" customHeight="1" thickBot="1" x14ac:dyDescent="0.3">
      <c r="E10" s="12"/>
      <c r="F10" s="12"/>
      <c r="G10" s="12"/>
      <c r="H10" s="12"/>
      <c r="I10" s="24"/>
      <c r="J10" s="441" t="s">
        <v>133</v>
      </c>
      <c r="K10" s="450">
        <f>Data!$B$9</f>
        <v>34</v>
      </c>
    </row>
    <row r="11" spans="1:12" ht="30.75" thickBot="1" x14ac:dyDescent="0.3">
      <c r="A11" s="433" t="s">
        <v>601</v>
      </c>
      <c r="B11" s="434" t="s">
        <v>201</v>
      </c>
      <c r="E11" s="12"/>
      <c r="F11" s="12"/>
      <c r="G11" s="12"/>
      <c r="H11" s="12"/>
      <c r="I11" s="24"/>
      <c r="J11" s="446" t="s">
        <v>134</v>
      </c>
      <c r="K11" s="451">
        <f>$K$10*2</f>
        <v>68</v>
      </c>
    </row>
    <row r="12" spans="1:12" ht="15.75" thickBot="1" x14ac:dyDescent="0.3">
      <c r="B12" s="432">
        <v>0</v>
      </c>
      <c r="C12" t="s">
        <v>163</v>
      </c>
      <c r="E12" s="11"/>
      <c r="F12" s="11"/>
      <c r="G12" s="11"/>
      <c r="H12" s="11"/>
      <c r="I12" s="24"/>
      <c r="J12" s="452" t="s">
        <v>135</v>
      </c>
      <c r="K12" s="453" cm="1">
        <f t="array" ref="K12">IF(SUM((RDP_Effectif[ETP après déduction des h de maladie])*(RDP_Effectif[Affectation]=RIGHT($J$7,11)))=0,0,K8*K11+K9*K10-33)</f>
        <v>0</v>
      </c>
      <c r="L12" s="101"/>
    </row>
    <row r="13" spans="1:12" x14ac:dyDescent="0.25">
      <c r="B13" s="494" t="str" cm="1">
        <f t="array" ref="B13">IF(SUM((RDP_Effectif[ETP])*(RDP_Effectif[Affectation]=RIGHT($A$11,11)))=0,"",$B$12/SUM((RDP_Effectif[ETP])*(RDP_Effectif[Affectation]=RIGHT($A$11,11))))</f>
        <v/>
      </c>
      <c r="C13" t="s">
        <v>152</v>
      </c>
      <c r="E13" s="11"/>
      <c r="F13" s="11"/>
      <c r="G13" s="11"/>
      <c r="H13" s="11"/>
      <c r="I13" s="24"/>
    </row>
    <row r="14" spans="1:12" ht="15" customHeight="1" thickBot="1" x14ac:dyDescent="0.3">
      <c r="E14" s="12"/>
      <c r="F14" s="13"/>
      <c r="G14" s="13"/>
      <c r="H14" s="11"/>
      <c r="I14" s="24"/>
    </row>
    <row r="15" spans="1:12" ht="30.75" thickBot="1" x14ac:dyDescent="0.3">
      <c r="A15" s="433" t="s">
        <v>602</v>
      </c>
      <c r="B15" s="434" t="s">
        <v>200</v>
      </c>
      <c r="E15" s="12"/>
      <c r="F15" s="13"/>
      <c r="G15" s="13"/>
      <c r="H15" s="11"/>
      <c r="I15" s="24"/>
      <c r="J15" s="736" t="s">
        <v>136</v>
      </c>
      <c r="K15" s="737"/>
    </row>
    <row r="16" spans="1:12" x14ac:dyDescent="0.25">
      <c r="B16" s="432">
        <v>0</v>
      </c>
      <c r="C16" t="s">
        <v>170</v>
      </c>
      <c r="E16" s="11"/>
      <c r="F16" s="11"/>
      <c r="G16" s="11"/>
      <c r="H16" s="11"/>
      <c r="I16" s="24"/>
      <c r="J16" s="439" t="s">
        <v>137</v>
      </c>
      <c r="K16" s="440">
        <f>$B$16*$K$28</f>
        <v>0</v>
      </c>
    </row>
    <row r="17" spans="1:12" x14ac:dyDescent="0.25">
      <c r="B17" s="494" t="str" cm="1">
        <f t="array" ref="B17">IF(SUM((RDP_Effectif[ETP])*(RDP_Effectif[Affectation]=RIGHT($A$15,11)))=0,"",$B$16/SUM((RDP_Effectif[ETP])*(RDP_Effectif[Affectation]=RIGHT($A$15,11))))</f>
        <v/>
      </c>
      <c r="C17" t="s">
        <v>171</v>
      </c>
      <c r="E17" s="11"/>
      <c r="F17" s="11"/>
      <c r="G17" s="11"/>
      <c r="H17" s="11"/>
      <c r="I17" s="24"/>
      <c r="J17" s="441" t="s">
        <v>138</v>
      </c>
      <c r="K17" s="442">
        <f>$K$16*(1-$K$29)</f>
        <v>0</v>
      </c>
    </row>
    <row r="18" spans="1:12" x14ac:dyDescent="0.25">
      <c r="I18" s="24"/>
      <c r="J18" s="443" t="s">
        <v>139</v>
      </c>
      <c r="K18" s="444">
        <f>$K$16*$K$29</f>
        <v>0</v>
      </c>
    </row>
    <row r="19" spans="1:12" x14ac:dyDescent="0.25">
      <c r="I19" s="24"/>
      <c r="J19" s="443" t="s">
        <v>608</v>
      </c>
      <c r="K19" s="442">
        <f>$K$18*$K$30</f>
        <v>0</v>
      </c>
    </row>
    <row r="20" spans="1:12" ht="21" x14ac:dyDescent="0.35">
      <c r="A20" s="746" t="s">
        <v>90</v>
      </c>
      <c r="B20" s="747"/>
      <c r="C20" s="747"/>
      <c r="D20" s="747"/>
      <c r="E20" s="747"/>
      <c r="F20" s="748"/>
      <c r="I20" s="24"/>
      <c r="J20" s="443" t="s">
        <v>609</v>
      </c>
      <c r="K20" s="442">
        <f>$K$18*$K$31</f>
        <v>0</v>
      </c>
    </row>
    <row r="21" spans="1:12" ht="15.75" x14ac:dyDescent="0.25">
      <c r="A21" s="435" t="s">
        <v>91</v>
      </c>
      <c r="B21" s="749" t="s">
        <v>153</v>
      </c>
      <c r="C21" s="750"/>
      <c r="D21" s="751"/>
      <c r="E21" s="752" t="s">
        <v>154</v>
      </c>
      <c r="F21" s="753"/>
      <c r="I21" s="24"/>
      <c r="J21" s="441" t="s">
        <v>149</v>
      </c>
      <c r="K21" s="445">
        <f>(K17*K33*K32*0.25+K17*K35*K34+K17*K37*K36)*K38</f>
        <v>0</v>
      </c>
    </row>
    <row r="22" spans="1:12" ht="15.75" x14ac:dyDescent="0.25">
      <c r="A22" s="73"/>
      <c r="B22" s="74" t="s">
        <v>92</v>
      </c>
      <c r="C22" s="74" t="s">
        <v>93</v>
      </c>
      <c r="D22" s="74" t="s">
        <v>79</v>
      </c>
      <c r="E22" s="74" t="s">
        <v>93</v>
      </c>
      <c r="F22" s="74" t="s">
        <v>79</v>
      </c>
      <c r="I22" s="24"/>
      <c r="J22" s="441" t="s">
        <v>150</v>
      </c>
      <c r="K22" s="445">
        <f>(K19*K33*K32*0+K19*K35*K34*0+K19*K37*K36*0.5)*K38</f>
        <v>0</v>
      </c>
      <c r="L22" s="101"/>
    </row>
    <row r="23" spans="1:12" ht="15.75" x14ac:dyDescent="0.25">
      <c r="A23" s="75" t="s">
        <v>94</v>
      </c>
      <c r="B23" s="76">
        <f>Data!$B$5</f>
        <v>366</v>
      </c>
      <c r="C23" s="76">
        <f>Data!$B$7</f>
        <v>8</v>
      </c>
      <c r="D23" s="76">
        <f>B23*C23</f>
        <v>2928</v>
      </c>
      <c r="E23" s="76"/>
      <c r="F23" s="76">
        <f>D23</f>
        <v>2928</v>
      </c>
      <c r="I23" s="24"/>
      <c r="J23" s="441" t="s">
        <v>192</v>
      </c>
      <c r="K23" s="445">
        <f>(K20*K33*K32*0.25+K20*K35*K34+K20*K37*K36)*K38*0.5</f>
        <v>0</v>
      </c>
    </row>
    <row r="24" spans="1:12" ht="15.75" thickBot="1" x14ac:dyDescent="0.3">
      <c r="A24" s="77" t="s">
        <v>603</v>
      </c>
      <c r="B24" s="78">
        <f>Data!$B$5-NETWORKDAYS(DATE(Data!$B$4,1,1),DATE(Data!$B$4+1,1,1)-1)</f>
        <v>104</v>
      </c>
      <c r="C24" s="78">
        <f>B24*C23</f>
        <v>832</v>
      </c>
      <c r="D24" s="78">
        <f>D23-C24</f>
        <v>2096</v>
      </c>
      <c r="E24" s="78"/>
      <c r="F24" s="78">
        <f>D24</f>
        <v>2096</v>
      </c>
      <c r="I24" s="24"/>
      <c r="J24" s="446" t="s">
        <v>151</v>
      </c>
      <c r="K24" s="447">
        <f>SUM(K21:K23)</f>
        <v>0</v>
      </c>
    </row>
    <row r="25" spans="1:12" ht="15.75" thickBot="1" x14ac:dyDescent="0.3">
      <c r="A25" s="79" t="s">
        <v>612</v>
      </c>
      <c r="B25" s="78">
        <f>Data!$B$8</f>
        <v>11</v>
      </c>
      <c r="C25" s="78">
        <f>B25*C23</f>
        <v>88</v>
      </c>
      <c r="D25" s="78">
        <f>D24-C25</f>
        <v>2008</v>
      </c>
      <c r="E25" s="78"/>
      <c r="F25" s="78">
        <f t="shared" ref="F25:F30" si="0">D25</f>
        <v>2008</v>
      </c>
      <c r="I25" s="24"/>
      <c r="J25" s="452" t="s">
        <v>152</v>
      </c>
      <c r="K25" s="453" t="str" cm="1">
        <f t="array" ref="K25">IF(SUM((RDP_Effectif[ETP après déduction des h de maladie])*(RDP_Effectif[Affectation]=RIGHT($J$7,11)))=0,"",$K$24/SUM((RDP_Effectif[ETP après déduction des h de maladie])*(RDP_Effectif[Affectation]=RIGHT($J$7,11))))</f>
        <v/>
      </c>
    </row>
    <row r="26" spans="1:12" ht="15.75" thickBot="1" x14ac:dyDescent="0.3">
      <c r="A26" s="77" t="s">
        <v>194</v>
      </c>
      <c r="B26" s="78">
        <f>Data!$B$9</f>
        <v>34</v>
      </c>
      <c r="C26" s="78">
        <f>B26*C23</f>
        <v>272</v>
      </c>
      <c r="D26" s="78">
        <f>D25-C26</f>
        <v>1736</v>
      </c>
      <c r="E26" s="78"/>
      <c r="F26" s="78">
        <f t="shared" si="0"/>
        <v>1736</v>
      </c>
      <c r="I26" s="24"/>
    </row>
    <row r="27" spans="1:12" ht="21.75" thickBot="1" x14ac:dyDescent="0.4">
      <c r="A27" s="75" t="s">
        <v>95</v>
      </c>
      <c r="B27" s="76"/>
      <c r="C27" s="76"/>
      <c r="D27" s="76">
        <f>D23-C24-C25-C26</f>
        <v>1736</v>
      </c>
      <c r="E27" s="76"/>
      <c r="F27" s="76">
        <f t="shared" si="0"/>
        <v>1736</v>
      </c>
      <c r="I27" s="24"/>
      <c r="J27" s="454" t="s">
        <v>88</v>
      </c>
      <c r="K27" s="455"/>
    </row>
    <row r="28" spans="1:12" x14ac:dyDescent="0.25">
      <c r="A28" s="77" t="s">
        <v>96</v>
      </c>
      <c r="B28" s="78"/>
      <c r="C28" s="78">
        <v>1</v>
      </c>
      <c r="D28" s="78">
        <f>D27-C28</f>
        <v>1735</v>
      </c>
      <c r="E28" s="78"/>
      <c r="F28" s="78">
        <f t="shared" si="0"/>
        <v>1735</v>
      </c>
      <c r="H28" s="744" t="s">
        <v>169</v>
      </c>
      <c r="I28" s="24"/>
      <c r="J28" s="456" t="s">
        <v>146</v>
      </c>
      <c r="K28" s="457">
        <v>0.9</v>
      </c>
    </row>
    <row r="29" spans="1:12" x14ac:dyDescent="0.25">
      <c r="A29" s="77" t="s">
        <v>97</v>
      </c>
      <c r="B29" s="78"/>
      <c r="C29" s="78">
        <v>2</v>
      </c>
      <c r="D29" s="78">
        <f t="shared" ref="D29:D45" si="1">D28-C29</f>
        <v>1733</v>
      </c>
      <c r="E29" s="78"/>
      <c r="F29" s="78">
        <f t="shared" si="0"/>
        <v>1733</v>
      </c>
      <c r="H29" s="744"/>
      <c r="I29" s="24"/>
      <c r="J29" s="458" t="s">
        <v>147</v>
      </c>
      <c r="K29" s="459">
        <v>0.51</v>
      </c>
    </row>
    <row r="30" spans="1:12" x14ac:dyDescent="0.25">
      <c r="A30" s="77" t="s">
        <v>98</v>
      </c>
      <c r="B30" s="78"/>
      <c r="C30" s="78">
        <v>6</v>
      </c>
      <c r="D30" s="78">
        <f t="shared" si="1"/>
        <v>1727</v>
      </c>
      <c r="E30" s="78"/>
      <c r="F30" s="78">
        <f t="shared" si="0"/>
        <v>1727</v>
      </c>
      <c r="H30" s="744"/>
      <c r="I30" s="24"/>
      <c r="J30" s="458" t="s">
        <v>610</v>
      </c>
      <c r="K30" s="708">
        <v>0.6</v>
      </c>
    </row>
    <row r="31" spans="1:12" x14ac:dyDescent="0.25">
      <c r="A31" s="77" t="s">
        <v>99</v>
      </c>
      <c r="B31" s="78"/>
      <c r="C31" s="78">
        <v>1.97</v>
      </c>
      <c r="D31" s="78">
        <f t="shared" si="1"/>
        <v>1725.03</v>
      </c>
      <c r="E31" s="495">
        <f>$K$12</f>
        <v>0</v>
      </c>
      <c r="F31" s="78">
        <f>F30-E31</f>
        <v>1727</v>
      </c>
      <c r="I31" s="24"/>
      <c r="J31" s="458" t="s">
        <v>611</v>
      </c>
      <c r="K31" s="708">
        <v>0.4</v>
      </c>
    </row>
    <row r="32" spans="1:12" x14ac:dyDescent="0.25">
      <c r="A32" s="77" t="s">
        <v>100</v>
      </c>
      <c r="B32" s="78"/>
      <c r="C32" s="78">
        <v>1.68</v>
      </c>
      <c r="D32" s="78">
        <f t="shared" si="1"/>
        <v>1723.35</v>
      </c>
      <c r="E32" s="495" t="str">
        <f>$K$25</f>
        <v/>
      </c>
      <c r="F32" s="78" t="e">
        <f>F31-E32</f>
        <v>#VALUE!</v>
      </c>
      <c r="I32" s="24"/>
      <c r="J32" s="441" t="s">
        <v>141</v>
      </c>
      <c r="K32" s="450">
        <v>122</v>
      </c>
      <c r="L32" s="101"/>
    </row>
    <row r="33" spans="1:12" x14ac:dyDescent="0.25">
      <c r="A33" s="77" t="s">
        <v>239</v>
      </c>
      <c r="B33" s="85"/>
      <c r="C33" s="85">
        <v>1.43</v>
      </c>
      <c r="D33" s="78">
        <f t="shared" si="1"/>
        <v>1721.9199999999998</v>
      </c>
      <c r="E33" s="78"/>
      <c r="F33" s="78" t="e">
        <f>F32-E33-C33</f>
        <v>#VALUE!</v>
      </c>
      <c r="I33" s="24"/>
      <c r="J33" s="441" t="s">
        <v>140</v>
      </c>
      <c r="K33" s="460">
        <v>0.45</v>
      </c>
    </row>
    <row r="34" spans="1:12" ht="14.45" customHeight="1" x14ac:dyDescent="0.25">
      <c r="A34" s="109" t="s">
        <v>277</v>
      </c>
      <c r="B34" s="85"/>
      <c r="C34" s="85">
        <v>0</v>
      </c>
      <c r="D34" s="78">
        <f t="shared" si="1"/>
        <v>1721.9199999999998</v>
      </c>
      <c r="E34" s="78"/>
      <c r="F34" s="78" t="e">
        <f t="shared" ref="F34:F45" si="2">F33-E34-C34</f>
        <v>#VALUE!</v>
      </c>
      <c r="I34" s="24"/>
      <c r="J34" s="441" t="s">
        <v>143</v>
      </c>
      <c r="K34" s="450">
        <v>61</v>
      </c>
      <c r="L34" s="101"/>
    </row>
    <row r="35" spans="1:12" x14ac:dyDescent="0.25">
      <c r="A35" s="109" t="s">
        <v>278</v>
      </c>
      <c r="B35" s="85"/>
      <c r="C35" s="85">
        <v>4.9000000000000004</v>
      </c>
      <c r="D35" s="78">
        <f t="shared" si="1"/>
        <v>1717.0199999999998</v>
      </c>
      <c r="E35" s="78"/>
      <c r="F35" s="78" t="e">
        <f t="shared" si="2"/>
        <v>#VALUE!</v>
      </c>
      <c r="I35" s="24"/>
      <c r="J35" s="441" t="s">
        <v>142</v>
      </c>
      <c r="K35" s="460">
        <v>0.41</v>
      </c>
    </row>
    <row r="36" spans="1:12" x14ac:dyDescent="0.25">
      <c r="A36" s="109" t="s">
        <v>279</v>
      </c>
      <c r="B36" s="85"/>
      <c r="C36" s="85">
        <v>8.4</v>
      </c>
      <c r="D36" s="78">
        <f t="shared" si="1"/>
        <v>1708.6199999999997</v>
      </c>
      <c r="E36" s="78"/>
      <c r="F36" s="78" t="e">
        <f t="shared" si="2"/>
        <v>#VALUE!</v>
      </c>
      <c r="I36" s="24"/>
      <c r="J36" s="441" t="s">
        <v>145</v>
      </c>
      <c r="K36" s="450">
        <v>182</v>
      </c>
      <c r="L36" s="101"/>
    </row>
    <row r="37" spans="1:12" x14ac:dyDescent="0.25">
      <c r="A37" s="109" t="s">
        <v>280</v>
      </c>
      <c r="B37" s="85"/>
      <c r="C37" s="85">
        <v>3.2</v>
      </c>
      <c r="D37" s="78">
        <f t="shared" si="1"/>
        <v>1705.4199999999996</v>
      </c>
      <c r="E37" s="78"/>
      <c r="F37" s="78" t="e">
        <f>F36-E37-C37</f>
        <v>#VALUE!</v>
      </c>
      <c r="I37" s="24"/>
      <c r="J37" s="441" t="s">
        <v>144</v>
      </c>
      <c r="K37" s="460">
        <v>0.12</v>
      </c>
    </row>
    <row r="38" spans="1:12" ht="15.75" thickBot="1" x14ac:dyDescent="0.3">
      <c r="A38" s="2" t="s">
        <v>101</v>
      </c>
      <c r="B38" s="78"/>
      <c r="C38" s="78">
        <v>86.35</v>
      </c>
      <c r="D38" s="78">
        <f>D37-C38</f>
        <v>1619.0699999999997</v>
      </c>
      <c r="E38" s="495">
        <f>IF($F$6="",0,$F$6)</f>
        <v>0</v>
      </c>
      <c r="F38" s="78" t="e">
        <f>F37-E38</f>
        <v>#VALUE!</v>
      </c>
      <c r="I38" s="24"/>
      <c r="J38" s="446" t="s">
        <v>148</v>
      </c>
      <c r="K38" s="461">
        <v>1.5</v>
      </c>
    </row>
    <row r="39" spans="1:12" ht="30" x14ac:dyDescent="0.25">
      <c r="A39" s="80" t="s">
        <v>102</v>
      </c>
      <c r="B39" s="78"/>
      <c r="C39" s="78"/>
      <c r="D39" s="78">
        <f t="shared" si="1"/>
        <v>1619.0699999999997</v>
      </c>
      <c r="E39" s="78"/>
      <c r="F39" s="78" t="e">
        <f>F38-E39-C39</f>
        <v>#VALUE!</v>
      </c>
      <c r="I39" s="24"/>
    </row>
    <row r="40" spans="1:12" x14ac:dyDescent="0.25">
      <c r="A40" s="77" t="s">
        <v>103</v>
      </c>
      <c r="B40" s="78"/>
      <c r="C40" s="78"/>
      <c r="D40" s="78">
        <f t="shared" si="1"/>
        <v>1619.0699999999997</v>
      </c>
      <c r="E40" s="78"/>
      <c r="F40" s="78" t="e">
        <f t="shared" si="2"/>
        <v>#VALUE!</v>
      </c>
      <c r="I40" s="24"/>
    </row>
    <row r="41" spans="1:12" x14ac:dyDescent="0.25">
      <c r="A41" s="77" t="s">
        <v>104</v>
      </c>
      <c r="B41" s="78"/>
      <c r="C41" s="78"/>
      <c r="D41" s="78">
        <f t="shared" si="1"/>
        <v>1619.0699999999997</v>
      </c>
      <c r="E41" s="78"/>
      <c r="F41" s="78" t="e">
        <f t="shared" si="2"/>
        <v>#VALUE!</v>
      </c>
      <c r="I41" s="24"/>
    </row>
    <row r="42" spans="1:12" x14ac:dyDescent="0.25">
      <c r="A42" s="77" t="s">
        <v>105</v>
      </c>
      <c r="B42" s="78"/>
      <c r="C42" s="78"/>
      <c r="D42" s="78">
        <f t="shared" si="1"/>
        <v>1619.0699999999997</v>
      </c>
      <c r="E42" s="78"/>
      <c r="F42" s="78" t="e">
        <f t="shared" si="2"/>
        <v>#VALUE!</v>
      </c>
      <c r="I42" s="24"/>
    </row>
    <row r="43" spans="1:12" x14ac:dyDescent="0.25">
      <c r="A43" s="77" t="s">
        <v>106</v>
      </c>
      <c r="B43" s="78"/>
      <c r="C43" s="78"/>
      <c r="D43" s="78">
        <f t="shared" si="1"/>
        <v>1619.0699999999997</v>
      </c>
      <c r="E43" s="78"/>
      <c r="F43" s="78" t="e">
        <f t="shared" si="2"/>
        <v>#VALUE!</v>
      </c>
      <c r="I43" s="24"/>
    </row>
    <row r="44" spans="1:12" x14ac:dyDescent="0.25">
      <c r="A44" s="77" t="s">
        <v>107</v>
      </c>
      <c r="B44" s="78"/>
      <c r="C44" s="78"/>
      <c r="D44" s="78">
        <f t="shared" si="1"/>
        <v>1619.0699999999997</v>
      </c>
      <c r="E44" s="78"/>
      <c r="F44" s="78" t="e">
        <f t="shared" si="2"/>
        <v>#VALUE!</v>
      </c>
      <c r="I44" s="24"/>
    </row>
    <row r="45" spans="1:12" x14ac:dyDescent="0.25">
      <c r="A45" s="77" t="s">
        <v>108</v>
      </c>
      <c r="B45" s="78"/>
      <c r="C45" s="78"/>
      <c r="D45" s="78">
        <f t="shared" si="1"/>
        <v>1619.0699999999997</v>
      </c>
      <c r="E45" s="78"/>
      <c r="F45" s="78" t="e">
        <f t="shared" si="2"/>
        <v>#VALUE!</v>
      </c>
      <c r="I45" s="24"/>
    </row>
    <row r="46" spans="1:12" ht="15.75" x14ac:dyDescent="0.25">
      <c r="A46" s="75" t="s">
        <v>95</v>
      </c>
      <c r="B46" s="76"/>
      <c r="C46" s="76"/>
      <c r="D46" s="76">
        <f>D45-C46</f>
        <v>1619.0699999999997</v>
      </c>
      <c r="E46" s="76"/>
      <c r="F46" s="76" t="e">
        <f>F38</f>
        <v>#VALUE!</v>
      </c>
      <c r="I46" s="24"/>
    </row>
    <row r="47" spans="1:12" x14ac:dyDescent="0.25">
      <c r="A47" s="77" t="s">
        <v>109</v>
      </c>
      <c r="B47" s="78"/>
      <c r="C47" s="78">
        <f>Data!$B$10</f>
        <v>24</v>
      </c>
      <c r="D47" s="78">
        <f>D46-C47</f>
        <v>1595.0699999999997</v>
      </c>
      <c r="E47" s="495">
        <f>IF($B$13="",0,$B$13)</f>
        <v>0</v>
      </c>
      <c r="F47" s="78" t="e">
        <f>F46-E47</f>
        <v>#VALUE!</v>
      </c>
      <c r="I47" s="24"/>
    </row>
    <row r="48" spans="1:12" x14ac:dyDescent="0.25">
      <c r="A48" s="77" t="s">
        <v>110</v>
      </c>
      <c r="B48" s="78"/>
      <c r="C48" s="78"/>
      <c r="D48" s="78">
        <f>D47-C48</f>
        <v>1595.0699999999997</v>
      </c>
      <c r="E48" s="78"/>
      <c r="F48" s="78"/>
      <c r="I48" s="24"/>
    </row>
    <row r="49" spans="1:9" ht="15.75" x14ac:dyDescent="0.25">
      <c r="A49" s="81" t="s">
        <v>572</v>
      </c>
      <c r="B49" s="76"/>
      <c r="C49" s="76"/>
      <c r="D49" s="86">
        <f>ROUND(D48,0)</f>
        <v>1595</v>
      </c>
      <c r="E49" s="76"/>
      <c r="F49" s="76" t="e">
        <f>F47</f>
        <v>#VALUE!</v>
      </c>
      <c r="I49" s="24"/>
    </row>
    <row r="50" spans="1:9" x14ac:dyDescent="0.25">
      <c r="A50" s="745" t="s">
        <v>111</v>
      </c>
      <c r="B50" s="745"/>
      <c r="C50" s="745"/>
      <c r="D50" s="745"/>
      <c r="E50" s="745"/>
      <c r="F50" s="745"/>
      <c r="I50" s="24"/>
    </row>
    <row r="51" spans="1:9" x14ac:dyDescent="0.25">
      <c r="I51" s="24"/>
    </row>
    <row r="52" spans="1:9" x14ac:dyDescent="0.25">
      <c r="I52" s="24"/>
    </row>
    <row r="53" spans="1:9" x14ac:dyDescent="0.25">
      <c r="I53" s="24"/>
    </row>
    <row r="54" spans="1:9" x14ac:dyDescent="0.25">
      <c r="I54" s="24"/>
    </row>
    <row r="55" spans="1:9" x14ac:dyDescent="0.25">
      <c r="I55" s="24"/>
    </row>
    <row r="56" spans="1:9" ht="30" customHeight="1" x14ac:dyDescent="0.25">
      <c r="I56" s="24"/>
    </row>
  </sheetData>
  <sheetProtection algorithmName="SHA-512" hashValue="pFc1Lp2FJE7mmymA58b6mUj2UE2UiFKlmifp9bKaLNq51WhNo4+jKn5Bagz5PHzi0puvuyHBM2jrk9rxAqiV3Q==" saltValue="ds3HXMYhxFD/sTW+ddmY3Q==" spinCount="100000" sheet="1" objects="1" scenarios="1"/>
  <mergeCells count="13">
    <mergeCell ref="F3:G3"/>
    <mergeCell ref="B4:E4"/>
    <mergeCell ref="F4:G4"/>
    <mergeCell ref="J4:K4"/>
    <mergeCell ref="F5:G5"/>
    <mergeCell ref="F6:G6"/>
    <mergeCell ref="J15:K15"/>
    <mergeCell ref="A8:G9"/>
    <mergeCell ref="H28:H30"/>
    <mergeCell ref="A50:F50"/>
    <mergeCell ref="A20:F20"/>
    <mergeCell ref="B21:D21"/>
    <mergeCell ref="E21:F21"/>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79998168889431442"/>
  </sheetPr>
  <dimension ref="A1:K18"/>
  <sheetViews>
    <sheetView zoomScale="85" zoomScaleNormal="85" workbookViewId="0">
      <pane ySplit="3" topLeftCell="A4" activePane="bottomLeft" state="frozen"/>
      <selection pane="bottomLeft" activeCell="C10" sqref="C10:I10"/>
    </sheetView>
  </sheetViews>
  <sheetFormatPr defaultColWidth="11.42578125" defaultRowHeight="15" x14ac:dyDescent="0.25"/>
  <cols>
    <col min="1" max="1" width="26.7109375" bestFit="1" customWidth="1"/>
    <col min="2" max="2" width="25" bestFit="1" customWidth="1"/>
    <col min="3" max="4" width="31.7109375" bestFit="1" customWidth="1"/>
    <col min="5" max="5" width="32.7109375" bestFit="1" customWidth="1"/>
    <col min="6" max="6" width="16.5703125" bestFit="1" customWidth="1"/>
    <col min="7" max="7" width="20.7109375" bestFit="1" customWidth="1"/>
    <col min="8" max="8" width="15.28515625" bestFit="1" customWidth="1"/>
    <col min="9" max="9" width="17.7109375" bestFit="1" customWidth="1"/>
    <col min="10" max="10" width="18.7109375" customWidth="1"/>
    <col min="11" max="11" width="19.42578125" customWidth="1"/>
    <col min="12" max="15" width="22.42578125" customWidth="1"/>
    <col min="16" max="17" width="19.42578125" customWidth="1"/>
  </cols>
  <sheetData>
    <row r="1" spans="1:10" ht="21" x14ac:dyDescent="0.35">
      <c r="A1" s="283" t="s">
        <v>689</v>
      </c>
      <c r="B1" s="502"/>
    </row>
    <row r="2" spans="1:10" ht="27" customHeight="1" thickBot="1" x14ac:dyDescent="0.3">
      <c r="A2" s="632" t="s">
        <v>660</v>
      </c>
      <c r="B2" s="210"/>
    </row>
    <row r="3" spans="1:10" ht="126.75" thickBot="1" x14ac:dyDescent="0.3">
      <c r="A3" s="468" t="s">
        <v>617</v>
      </c>
      <c r="B3" s="469" t="s">
        <v>618</v>
      </c>
      <c r="C3" s="469" t="s">
        <v>622</v>
      </c>
      <c r="D3" s="469" t="s">
        <v>174</v>
      </c>
      <c r="E3" s="469" t="s">
        <v>175</v>
      </c>
      <c r="F3" s="469" t="s">
        <v>172</v>
      </c>
      <c r="G3" s="469" t="s">
        <v>238</v>
      </c>
      <c r="H3" s="469" t="s">
        <v>188</v>
      </c>
      <c r="I3" s="469" t="s">
        <v>176</v>
      </c>
      <c r="J3" s="470" t="s">
        <v>47</v>
      </c>
    </row>
    <row r="4" spans="1:10" ht="30" x14ac:dyDescent="0.25">
      <c r="A4" s="465" t="s">
        <v>177</v>
      </c>
      <c r="B4" s="471" t="s">
        <v>70</v>
      </c>
      <c r="C4" s="709"/>
      <c r="D4" s="710"/>
      <c r="E4" s="710"/>
      <c r="F4" s="710"/>
      <c r="G4" s="710"/>
      <c r="H4" s="710"/>
      <c r="I4" s="710"/>
      <c r="J4" s="619">
        <f>SUM($C4:$I4)</f>
        <v>0</v>
      </c>
    </row>
    <row r="5" spans="1:10" ht="30" x14ac:dyDescent="0.25">
      <c r="A5" s="463" t="s">
        <v>177</v>
      </c>
      <c r="B5" s="464" t="s">
        <v>179</v>
      </c>
      <c r="C5" s="711"/>
      <c r="D5" s="712"/>
      <c r="E5" s="712"/>
      <c r="F5" s="712"/>
      <c r="G5" s="712"/>
      <c r="H5" s="712"/>
      <c r="I5" s="712"/>
      <c r="J5" s="620">
        <f t="shared" ref="J5:J14" si="0">SUM($C5:$I5)</f>
        <v>0</v>
      </c>
    </row>
    <row r="6" spans="1:10" ht="45" x14ac:dyDescent="0.25">
      <c r="A6" s="463" t="s">
        <v>178</v>
      </c>
      <c r="B6" s="464" t="s">
        <v>235</v>
      </c>
      <c r="C6" s="711"/>
      <c r="D6" s="712"/>
      <c r="E6" s="712"/>
      <c r="F6" s="712"/>
      <c r="G6" s="712"/>
      <c r="H6" s="712"/>
      <c r="I6" s="712"/>
      <c r="J6" s="620">
        <f t="shared" si="0"/>
        <v>0</v>
      </c>
    </row>
    <row r="7" spans="1:10" ht="30" x14ac:dyDescent="0.25">
      <c r="A7" s="463" t="s">
        <v>178</v>
      </c>
      <c r="B7" s="464" t="s">
        <v>614</v>
      </c>
      <c r="C7" s="711"/>
      <c r="D7" s="712"/>
      <c r="E7" s="712"/>
      <c r="F7" s="712"/>
      <c r="G7" s="712"/>
      <c r="H7" s="712"/>
      <c r="I7" s="712"/>
      <c r="J7" s="620">
        <f t="shared" si="0"/>
        <v>0</v>
      </c>
    </row>
    <row r="8" spans="1:10" ht="45" x14ac:dyDescent="0.25">
      <c r="A8" s="463" t="s">
        <v>178</v>
      </c>
      <c r="B8" s="464" t="s">
        <v>615</v>
      </c>
      <c r="C8" s="711"/>
      <c r="D8" s="712"/>
      <c r="E8" s="712"/>
      <c r="F8" s="712"/>
      <c r="G8" s="712"/>
      <c r="H8" s="712"/>
      <c r="I8" s="712"/>
      <c r="J8" s="620">
        <f t="shared" si="0"/>
        <v>0</v>
      </c>
    </row>
    <row r="9" spans="1:10" ht="45.75" thickBot="1" x14ac:dyDescent="0.3">
      <c r="A9" s="466" t="s">
        <v>220</v>
      </c>
      <c r="B9" s="472" t="s">
        <v>220</v>
      </c>
      <c r="C9" s="713"/>
      <c r="D9" s="714"/>
      <c r="E9" s="714"/>
      <c r="F9" s="714"/>
      <c r="G9" s="714"/>
      <c r="H9" s="714"/>
      <c r="I9" s="714"/>
      <c r="J9" s="621">
        <f t="shared" si="0"/>
        <v>0</v>
      </c>
    </row>
    <row r="10" spans="1:10" ht="75" x14ac:dyDescent="0.25">
      <c r="A10" s="465" t="s">
        <v>274</v>
      </c>
      <c r="B10" s="471" t="s">
        <v>221</v>
      </c>
      <c r="C10" s="715"/>
      <c r="D10" s="716"/>
      <c r="E10" s="716"/>
      <c r="F10" s="716"/>
      <c r="G10" s="716"/>
      <c r="H10" s="716"/>
      <c r="I10" s="716"/>
      <c r="J10" s="619">
        <f t="shared" si="0"/>
        <v>0</v>
      </c>
    </row>
    <row r="11" spans="1:10" ht="28.15" customHeight="1" x14ac:dyDescent="0.25">
      <c r="A11" s="463" t="s">
        <v>274</v>
      </c>
      <c r="B11" s="464" t="s">
        <v>180</v>
      </c>
      <c r="C11" s="717"/>
      <c r="D11" s="718"/>
      <c r="E11" s="718"/>
      <c r="F11" s="718"/>
      <c r="G11" s="718"/>
      <c r="H11" s="718"/>
      <c r="I11" s="718"/>
      <c r="J11" s="620">
        <f t="shared" si="0"/>
        <v>0</v>
      </c>
    </row>
    <row r="12" spans="1:10" ht="75" x14ac:dyDescent="0.25">
      <c r="A12" s="463" t="s">
        <v>275</v>
      </c>
      <c r="B12" s="464" t="s">
        <v>221</v>
      </c>
      <c r="C12" s="717"/>
      <c r="D12" s="718"/>
      <c r="E12" s="718"/>
      <c r="F12" s="718"/>
      <c r="G12" s="718"/>
      <c r="H12" s="718"/>
      <c r="I12" s="718"/>
      <c r="J12" s="620">
        <f t="shared" si="0"/>
        <v>0</v>
      </c>
    </row>
    <row r="13" spans="1:10" ht="75" x14ac:dyDescent="0.25">
      <c r="A13" s="463" t="s">
        <v>275</v>
      </c>
      <c r="B13" s="464" t="s">
        <v>180</v>
      </c>
      <c r="C13" s="717"/>
      <c r="D13" s="718"/>
      <c r="E13" s="718"/>
      <c r="F13" s="718"/>
      <c r="G13" s="718"/>
      <c r="H13" s="718"/>
      <c r="I13" s="718"/>
      <c r="J13" s="620">
        <f t="shared" si="0"/>
        <v>0</v>
      </c>
    </row>
    <row r="14" spans="1:10" ht="30.75" thickBot="1" x14ac:dyDescent="0.3">
      <c r="A14" s="466" t="s">
        <v>616</v>
      </c>
      <c r="B14" s="472" t="s">
        <v>616</v>
      </c>
      <c r="C14" s="719"/>
      <c r="D14" s="720"/>
      <c r="E14" s="720"/>
      <c r="F14" s="720"/>
      <c r="G14" s="720"/>
      <c r="H14" s="720"/>
      <c r="I14" s="720"/>
      <c r="J14" s="621">
        <f t="shared" si="0"/>
        <v>0</v>
      </c>
    </row>
    <row r="15" spans="1:10" s="462" customFormat="1" ht="16.5" thickBot="1" x14ac:dyDescent="0.3">
      <c r="A15" s="467" t="s">
        <v>47</v>
      </c>
      <c r="B15" s="475" t="s">
        <v>621</v>
      </c>
      <c r="C15" s="622">
        <f>SUM(C$4:C$9)-SUM(C$10:C$14)</f>
        <v>0</v>
      </c>
      <c r="D15" s="623">
        <f t="shared" ref="D15:J15" si="1">SUM(D$4:D$9)-SUM(D$10:D$14)</f>
        <v>0</v>
      </c>
      <c r="E15" s="623">
        <f t="shared" si="1"/>
        <v>0</v>
      </c>
      <c r="F15" s="623">
        <f t="shared" si="1"/>
        <v>0</v>
      </c>
      <c r="G15" s="623">
        <f t="shared" si="1"/>
        <v>0</v>
      </c>
      <c r="H15" s="623">
        <f t="shared" si="1"/>
        <v>0</v>
      </c>
      <c r="I15" s="623">
        <f t="shared" si="1"/>
        <v>0</v>
      </c>
      <c r="J15" s="624">
        <f t="shared" si="1"/>
        <v>0</v>
      </c>
    </row>
    <row r="16" spans="1:10" ht="15.75" thickBot="1" x14ac:dyDescent="0.3">
      <c r="C16" s="70"/>
      <c r="D16" s="70"/>
      <c r="E16" s="70"/>
      <c r="F16" s="70"/>
      <c r="G16" s="70"/>
      <c r="H16" s="70"/>
      <c r="I16" s="70"/>
      <c r="J16" s="70"/>
    </row>
    <row r="17" spans="1:11" ht="45" x14ac:dyDescent="0.25">
      <c r="A17" s="473" t="s">
        <v>619</v>
      </c>
      <c r="B17" s="500"/>
      <c r="C17" s="625" t="e">
        <f>IF('F0 - Générales'!$B$6="Horaire",(C$15-C$9+C$14)/'F2 - Facturation H'!$R$11,
IF(OR('F0 - Générales'!$B$7="Accueil de jour ortho",'F0 - Générales'!$B$7="Accueil de jour psycho"),(C$15-C$9+C$14)/'F2 - Facturation J'!$O$16,
(C$15-C$9+C$14)/'F2 - Facturation J'!$O$11))</f>
        <v>#DIV/0!</v>
      </c>
      <c r="D17" s="625" t="e">
        <f>IF('F0 - Générales'!$B$6="Horaire",(D$15-D$9+D$14)/'F2 - Facturation H'!$R$11,
IF(OR('F0 - Générales'!$B$7="Accueil de jour ortho",'F0 - Générales'!$B$7="Accueil de jour psycho"),(D$15-D$9+D$14)/'F2 - Facturation J'!$O$16,
(D$15-D$9+D$14)/'F2 - Facturation J'!$O$11))</f>
        <v>#DIV/0!</v>
      </c>
      <c r="E17" s="625" t="e">
        <f>IF('F0 - Générales'!$B$6="Horaire",(E$15-E$9+E$14)/'F2 - Facturation H'!$R$11,
IF(OR('F0 - Générales'!$B$7="Accueil de jour ortho",'F0 - Générales'!$B$7="Accueil de jour psycho"),(E$15-E$9+E$14)/'F2 - Facturation J'!$O$16,
(E$15-E$9+E$14)/'F2 - Facturation J'!$O$11))</f>
        <v>#DIV/0!</v>
      </c>
      <c r="F17" s="625" t="e">
        <f>IF('F0 - Générales'!$B$6="Horaire",(F$15-F$9+F$14)/'F2 - Facturation H'!$R$11,
IF(OR('F0 - Générales'!$B$7="Accueil de jour ortho",'F0 - Générales'!$B$7="Accueil de jour psycho"),(F$15-F$9+F$14)/'F2 - Facturation J'!$O$16,
(F$15-F$9+F$14)/'F2 - Facturation J'!$O$11))</f>
        <v>#DIV/0!</v>
      </c>
      <c r="G17" s="625" t="e">
        <f>IF('F0 - Générales'!$B$6="Horaire",(G$15-G$9+G$14)/'F2 - Facturation H'!$R$11,
IF(OR('F0 - Générales'!$B$7="Accueil de jour ortho",'F0 - Générales'!$B$7="Accueil de jour psycho"),(G$15-G$9+G$14)/'F2 - Facturation J'!$O$16,
(G$15-G$9+G$14)/'F2 - Facturation J'!$O$11))</f>
        <v>#DIV/0!</v>
      </c>
      <c r="H17" s="625" t="e">
        <f>IF('F0 - Générales'!$B$6="Horaire",(H$15-H$9+H$14)/'F2 - Facturation H'!$R$11,
IF(OR('F0 - Générales'!$B$7="Accueil de jour ortho",'F0 - Générales'!$B$7="Accueil de jour psycho"),(H$15-H$9+H$14)/'F2 - Facturation J'!$O$16,
(H$15-H$9+H$14)/'F2 - Facturation J'!$O$11))</f>
        <v>#DIV/0!</v>
      </c>
      <c r="I17" s="625" t="e">
        <f>IF('F0 - Générales'!$B$6="Horaire",(I$15-I$9+I$14)/'F2 - Facturation H'!$R$11,
IF(OR('F0 - Générales'!$B$7="Accueil de jour ortho",'F0 - Générales'!$B$7="Accueil de jour psycho"),(I$15-I$9+I$14)/'F2 - Facturation J'!$O$16,
(I$15-I$9+I$14)/'F2 - Facturation J'!$O$11))</f>
        <v>#DIV/0!</v>
      </c>
      <c r="J17" s="626" t="e">
        <f>IF('F0 - Générales'!$B$6="Horaire",(J$15-J$9+J$14)/'F2 - Facturation H'!$R$11,
IF(OR('F0 - Générales'!$B$7="Accueil de jour ortho",'F0 - Générales'!$B$7="Accueil de jour psycho"),(J$15-J$9+J$14)/'F2 - Facturation J'!$O$16,
(J$15-J$9+J$14)/'F2 - Facturation J'!$O$11))</f>
        <v>#DIV/0!</v>
      </c>
      <c r="K17" s="101"/>
    </row>
    <row r="18" spans="1:11" ht="45.75" thickBot="1" x14ac:dyDescent="0.3">
      <c r="A18" s="474" t="s">
        <v>620</v>
      </c>
      <c r="B18" s="501"/>
      <c r="C18" s="627" t="e">
        <f>IF('F0 - Générales'!$B$6="Horaire",C$15/'F2 - Facturation H'!$R$11,
IF(OR('F0 - Générales'!$B$7="Accueil de jour ortho",'F0 - Générales'!$B$7="Accueil de jour psycho"),C$15/'F2 - Facturation J'!$O$16,
C$15/'F2 - Facturation J'!$O$11))</f>
        <v>#DIV/0!</v>
      </c>
      <c r="D18" s="627" t="e">
        <f>IF('F0 - Générales'!$B$6="Horaire",D$15/'F2 - Facturation H'!$R$11,
IF(OR('F0 - Générales'!$B$7="Accueil de jour ortho",'F0 - Générales'!$B$7="Accueil de jour psycho"),D$15/'F2 - Facturation J'!$O$16,
D$15/'F2 - Facturation J'!$O$11))</f>
        <v>#DIV/0!</v>
      </c>
      <c r="E18" s="627" t="e">
        <f>IF('F0 - Générales'!$B$6="Horaire",E$15/'F2 - Facturation H'!$R$11,
IF(OR('F0 - Générales'!$B$7="Accueil de jour ortho",'F0 - Générales'!$B$7="Accueil de jour psycho"),E$15/'F2 - Facturation J'!$O$16,
E$15/'F2 - Facturation J'!$O$11))</f>
        <v>#DIV/0!</v>
      </c>
      <c r="F18" s="627" t="e">
        <f>IF('F0 - Générales'!$B$6="Horaire",F$15/'F2 - Facturation H'!$R$11,
IF(OR('F0 - Générales'!$B$7="Accueil de jour ortho",'F0 - Générales'!$B$7="Accueil de jour psycho"),F$15/'F2 - Facturation J'!$O$16,
F$15/'F2 - Facturation J'!$O$11))</f>
        <v>#DIV/0!</v>
      </c>
      <c r="G18" s="627" t="e">
        <f>IF('F0 - Générales'!$B$6="Horaire",G$15/'F2 - Facturation H'!$R$11,
IF(OR('F0 - Générales'!$B$7="Accueil de jour ortho",'F0 - Générales'!$B$7="Accueil de jour psycho"),G$15/'F2 - Facturation J'!$O$16,
G$15/'F2 - Facturation J'!$O$11))</f>
        <v>#DIV/0!</v>
      </c>
      <c r="H18" s="627" t="e">
        <f>IF('F0 - Générales'!$B$6="Horaire",H$15/'F2 - Facturation H'!$R$11,
IF(OR('F0 - Générales'!$B$7="Accueil de jour ortho",'F0 - Générales'!$B$7="Accueil de jour psycho"),H$15/'F2 - Facturation J'!$O$16,
H$15/'F2 - Facturation J'!$O$11))</f>
        <v>#DIV/0!</v>
      </c>
      <c r="I18" s="627" t="e">
        <f>IF('F0 - Générales'!$B$6="Horaire",I$15/'F2 - Facturation H'!$R$11,
IF(OR('F0 - Générales'!$B$7="Accueil de jour ortho",'F0 - Générales'!$B$7="Accueil de jour psycho"),I$15/'F2 - Facturation J'!$O$16,
I$15/'F2 - Facturation J'!$O$11))</f>
        <v>#DIV/0!</v>
      </c>
      <c r="J18" s="628" t="e">
        <f>IF('F0 - Générales'!$B$6="Horaire",J$15/'F2 - Facturation H'!$R$11,
IF(OR('F0 - Générales'!$B$7="Accueil de jour ortho",'F0 - Générales'!$B$7="Accueil de jour psycho"),J$15/'F2 - Facturation J'!$O$16,
J$15/'F2 - Facturation J'!$O$11))</f>
        <v>#DIV/0!</v>
      </c>
    </row>
  </sheetData>
  <sheetProtection algorithmName="SHA-512" hashValue="qkjmkMAwhaJwYcDnzf3/hKhUcuX+Yrf0pey6Ec/v8csNL2awTz2t2O7zOnxmAThLRdwFPz5tKnnvD5OuMZnYsw==" saltValue="ydlfXluAMXi3/3V8mMDx5A==" spinCount="100000" sheet="1" objects="1" scenarios="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00000"/>
  </sheetPr>
  <dimension ref="A1:F45"/>
  <sheetViews>
    <sheetView workbookViewId="0">
      <selection activeCell="C37" sqref="C37"/>
    </sheetView>
  </sheetViews>
  <sheetFormatPr defaultColWidth="11.42578125" defaultRowHeight="15" outlineLevelRow="1" x14ac:dyDescent="0.25"/>
  <cols>
    <col min="1" max="1" width="85.5703125" bestFit="1" customWidth="1"/>
    <col min="2" max="4" width="23.5703125" customWidth="1"/>
    <col min="5" max="5" width="33.7109375" customWidth="1"/>
    <col min="6" max="6" width="23.5703125" customWidth="1"/>
  </cols>
  <sheetData>
    <row r="1" spans="1:6" ht="21" x14ac:dyDescent="0.35">
      <c r="A1" s="283" t="s">
        <v>688</v>
      </c>
    </row>
    <row r="2" spans="1:6" ht="15.75" thickBot="1" x14ac:dyDescent="0.3"/>
    <row r="3" spans="1:6" s="33" customFormat="1" ht="30.75" thickBot="1" x14ac:dyDescent="0.3">
      <c r="A3" s="554" t="s">
        <v>635</v>
      </c>
      <c r="B3" s="555" t="s">
        <v>223</v>
      </c>
      <c r="C3" s="556" t="s">
        <v>3</v>
      </c>
      <c r="D3" s="557" t="s">
        <v>224</v>
      </c>
      <c r="E3" s="71"/>
      <c r="F3" s="71"/>
    </row>
    <row r="4" spans="1:6" x14ac:dyDescent="0.25">
      <c r="A4" s="578" t="s">
        <v>193</v>
      </c>
      <c r="B4" s="579">
        <f>SUM('F2 - Facturation H'!$H$4:$I$22)+'F2 - Facturation J'!$G$13</f>
        <v>0</v>
      </c>
      <c r="C4" s="579">
        <f>SUM('F2 - Facturation H'!$M$4:$N$22)+'F2 - Facturation J'!$I$13</f>
        <v>0</v>
      </c>
      <c r="D4" s="580">
        <f>IF($B4="","",$C4-$B4)</f>
        <v>0</v>
      </c>
      <c r="E4" s="10"/>
      <c r="F4" s="10"/>
    </row>
    <row r="5" spans="1:6" x14ac:dyDescent="0.25">
      <c r="A5" s="581" t="s">
        <v>112</v>
      </c>
      <c r="B5" s="582">
        <v>0</v>
      </c>
      <c r="C5" s="582">
        <v>0</v>
      </c>
      <c r="D5" s="583">
        <f>$C5-$B5</f>
        <v>0</v>
      </c>
      <c r="E5" s="10"/>
      <c r="F5" s="10"/>
    </row>
    <row r="6" spans="1:6" ht="15.75" thickBot="1" x14ac:dyDescent="0.3">
      <c r="A6" s="558" t="s">
        <v>47</v>
      </c>
      <c r="B6" s="559">
        <f>SUM(B4:B5)</f>
        <v>0</v>
      </c>
      <c r="C6" s="559">
        <f>SUM(C4:C5)</f>
        <v>0</v>
      </c>
      <c r="D6" s="560">
        <f>$C6-$B6</f>
        <v>0</v>
      </c>
      <c r="E6" s="10"/>
      <c r="F6" s="10"/>
    </row>
    <row r="7" spans="1:6" ht="15.75" thickBot="1" x14ac:dyDescent="0.3">
      <c r="E7" s="641" t="str">
        <f>IF(C6=0,"",IF(D6&lt;&gt;0,"A vérifier entre les parties","ok"))</f>
        <v/>
      </c>
      <c r="F7" s="10"/>
    </row>
    <row r="8" spans="1:6" s="539" customFormat="1" ht="30.75" thickBot="1" x14ac:dyDescent="0.3">
      <c r="A8" s="562" t="s">
        <v>636</v>
      </c>
      <c r="B8" s="563" t="s">
        <v>230</v>
      </c>
      <c r="C8" s="564" t="s">
        <v>231</v>
      </c>
      <c r="D8" s="561"/>
      <c r="E8" s="12"/>
      <c r="F8" s="12"/>
    </row>
    <row r="9" spans="1:6" hidden="1" outlineLevel="1" x14ac:dyDescent="0.25">
      <c r="A9" s="553" t="s">
        <v>642</v>
      </c>
      <c r="B9" s="540" t="e" cm="1">
        <f t="array" ref="B9">SUM((RDP_Effectif[Coût salaire annuel])*(RDP_Effectif[Prestation]=7)*(RDP_Effectif[Type de personnel]="Personnel"))</f>
        <v>#VALUE!</v>
      </c>
      <c r="C9" s="565" cm="1">
        <f t="array" ref="C9">IF(SUM(('F2 - Facturation H'!$S$4:$S$11)*('F2 - Facturation H'!$P$4:$P$11=7))=0,0,$B9/SUM(('F2 - Facturation H'!$S$4:$S$11)*('F2 - Facturation H'!$P$4:$P$11=7)))</f>
        <v>0</v>
      </c>
      <c r="D9" s="567"/>
      <c r="E9" s="540"/>
      <c r="F9" s="540"/>
    </row>
    <row r="10" spans="1:6" hidden="1" outlineLevel="1" x14ac:dyDescent="0.25">
      <c r="A10" s="553" t="s">
        <v>643</v>
      </c>
      <c r="B10" s="540" t="e" cm="1">
        <f t="array" ref="B10">SUM((RDP_Effectif[Coût salaire annuel])*(RDP_Effectif[Prestation]="8.1")*(RDP_Effectif[Type de personnel]="Personnel"))</f>
        <v>#VALUE!</v>
      </c>
      <c r="C10" s="565" cm="1">
        <f t="array" ref="C10">IF(SUM(('F2 - Facturation H'!$S$4:$S$11)*('F2 - Facturation H'!$P$4:$P$11="8.1"))=0,0,$B10/SUM(('F2 - Facturation H'!$S$4:$S$11)*('F2 - Facturation H'!$P$4:$P$11="8.1")))</f>
        <v>0</v>
      </c>
      <c r="D10" s="567"/>
      <c r="E10" s="540"/>
      <c r="F10" s="540"/>
    </row>
    <row r="11" spans="1:6" hidden="1" outlineLevel="1" x14ac:dyDescent="0.25">
      <c r="A11" s="553" t="s">
        <v>644</v>
      </c>
      <c r="B11" s="540" t="e" cm="1">
        <f t="array" ref="B11">SUM((RDP_Effectif[Coût salaire annuel])*(RDP_Effectif[Prestation]="8.2")*(RDP_Effectif[Type de personnel]="Personnel"))</f>
        <v>#VALUE!</v>
      </c>
      <c r="C11" s="565" cm="1">
        <f t="array" ref="C11">IF(SUM(('F2 - Facturation H'!$S$4:$S$11)*('F2 - Facturation H'!$P$4:$P$11="8.2"))=0,0,$B11/SUM(('F2 - Facturation H'!$S$4:$S$11)*('F2 - Facturation H'!$P$4:$P$11="8.2")))</f>
        <v>0</v>
      </c>
      <c r="D11" s="567"/>
      <c r="E11" s="540"/>
      <c r="F11" s="540"/>
    </row>
    <row r="12" spans="1:6" hidden="1" outlineLevel="1" x14ac:dyDescent="0.25">
      <c r="A12" s="553" t="s">
        <v>645</v>
      </c>
      <c r="B12" s="540" t="e" cm="1">
        <f t="array" ref="B12">SUM((RDP_Effectif[Coût salaire annuel])*(RDP_Effectif[Prestation]="8.3")*(RDP_Effectif[Type de personnel]="Personnel"))</f>
        <v>#VALUE!</v>
      </c>
      <c r="C12" s="565" cm="1">
        <f t="array" ref="C12">IF(SUM(('F2 - Facturation H'!$S$4:$S$11)*('F2 - Facturation H'!$P$4:$P$11="8.3"))=0,0,$B12/SUM(('F2 - Facturation H'!$S$4:$S$11)*('F2 - Facturation H'!$P$4:$P$11="8.3")))</f>
        <v>0</v>
      </c>
      <c r="D12" s="567"/>
      <c r="E12" s="542"/>
      <c r="F12" s="540"/>
    </row>
    <row r="13" spans="1:6" hidden="1" outlineLevel="1" x14ac:dyDescent="0.25">
      <c r="A13" s="553" t="s">
        <v>646</v>
      </c>
      <c r="B13" s="540" t="e" cm="1">
        <f t="array" ref="B13">SUM((RDP_Effectif[Coût salaire annuel])*(RDP_Effectif[Prestation]="9.1")*(RDP_Effectif[Type de personnel]="Personnel"))</f>
        <v>#VALUE!</v>
      </c>
      <c r="C13" s="565" cm="1">
        <f t="array" ref="C13">IF(SUM(('F2 - Facturation H'!$S$4:$S$11)*('F2 - Facturation H'!$P$4:$P$11="9.1"))=0,0,$B13/SUM(('F2 - Facturation H'!$S$4:$S$11)*('F2 - Facturation H'!$P$4:$P$11="9.1")))</f>
        <v>0</v>
      </c>
      <c r="D13" s="567"/>
      <c r="E13" s="542"/>
      <c r="F13" s="540"/>
    </row>
    <row r="14" spans="1:6" hidden="1" outlineLevel="1" x14ac:dyDescent="0.25">
      <c r="A14" s="553" t="s">
        <v>647</v>
      </c>
      <c r="B14" s="540" t="e" cm="1">
        <f t="array" ref="B14">SUM((RDP_Effectif[Coût salaire annuel])*(RDP_Effectif[Prestation]=11)*(RDP_Effectif[Type de personnel]="Personnel"))</f>
        <v>#VALUE!</v>
      </c>
      <c r="C14" s="565" cm="1">
        <f t="array" ref="C14">IF(SUM(('F2 - Facturation H'!$S$4:$S$11)*('F2 - Facturation H'!$P$4:$P$11=11))=0,0,$B14/SUM(('F2 - Facturation H'!$S$4:$S$11)*('F2 - Facturation H'!$P$4:$P$11=11)))</f>
        <v>0</v>
      </c>
      <c r="D14" s="567"/>
      <c r="E14" s="542"/>
      <c r="F14" s="540"/>
    </row>
    <row r="15" spans="1:6" hidden="1" outlineLevel="1" x14ac:dyDescent="0.25">
      <c r="A15" s="553" t="s">
        <v>648</v>
      </c>
      <c r="B15" s="540" t="e" cm="1">
        <f t="array" ref="B15">SUM((RDP_Effectif[Coût salaire annuel])*(RDP_Effectif[Prestation]="Base/Ortho")*(RDP_Effectif[Type de personnel]="Personnel"))</f>
        <v>#VALUE!</v>
      </c>
      <c r="C15" s="565" cm="1">
        <f t="array" ref="C15">IF(SUM(('F2 - Facturation J'!$O$5:$O$10)*('F2 - Facturation J'!$L$5:$L$10="Base/Ortho"))=0,0,$B15/SUM(('F2 - Facturation J'!$O$5:$O$10)*('F2 - Facturation J'!$L$5:$L$10="Base/Ortho")))</f>
        <v>0</v>
      </c>
      <c r="D15" s="567"/>
      <c r="E15" s="542"/>
      <c r="F15" s="540"/>
    </row>
    <row r="16" spans="1:6" hidden="1" outlineLevel="1" x14ac:dyDescent="0.25">
      <c r="A16" s="553" t="s">
        <v>649</v>
      </c>
      <c r="B16" s="540" t="e" cm="1">
        <f t="array" ref="B16">SUM((RDP_Effectif[Coût salaire annuel])*(RDP_Effectif[Prestation]="Ortho/Psycho")*(RDP_Effectif[Type de personnel]="Personnel"))</f>
        <v>#VALUE!</v>
      </c>
      <c r="C16" s="565" cm="1">
        <f t="array" ref="C16">IF(SUM(('F2 - Facturation J'!$O$5:$O$10)*('F2 - Facturation J'!$L$5:$L$10="Ortho/Psycho"))=0,0,$B16/SUM(('F2 - Facturation J'!$O$5:$O$10)*('F2 - Facturation J'!$L$5:$L$10="Ortho/Psycho")))</f>
        <v>0</v>
      </c>
      <c r="D16" s="567"/>
      <c r="E16" s="542"/>
      <c r="F16" s="540"/>
    </row>
    <row r="17" spans="1:6" hidden="1" outlineLevel="1" x14ac:dyDescent="0.25">
      <c r="A17" s="553" t="s">
        <v>650</v>
      </c>
      <c r="B17" s="540" t="e" cm="1">
        <f t="array" ref="B17">SUM((RDP_Effectif[Coût salaire annuel])*(RDP_Effectif[Prestation]="AUSC")*(RDP_Effectif[Type de personnel]="Personnel"))</f>
        <v>#VALUE!</v>
      </c>
      <c r="C17" s="565" cm="1">
        <f t="array" ref="C17">IF(SUM(('F2 - Facturation J'!$O$5:$O$10)*('F2 - Facturation J'!$L$5:$L$10="AUSC"))=0,0,$B17/SUM(('F2 - Facturation J'!$O$5:$O$10)*('F2 - Facturation J'!$L$5:$L$10="AUSC")))</f>
        <v>0</v>
      </c>
      <c r="D17" s="567"/>
      <c r="E17" s="542"/>
      <c r="F17" s="540"/>
    </row>
    <row r="18" spans="1:6" hidden="1" outlineLevel="1" x14ac:dyDescent="0.25">
      <c r="A18" s="553" t="s">
        <v>651</v>
      </c>
      <c r="B18" s="540" t="e" cm="1">
        <f t="array" ref="B18">SUM((RDP_Effectif[Coût salaire annuel])*(RDP_Effectif[Prestation]="0-3 ans")*(RDP_Effectif[Type de personnel]="Personnel"))</f>
        <v>#VALUE!</v>
      </c>
      <c r="C18" s="565" cm="1">
        <f t="array" ref="C18">IF(SUM(('F2 - Facturation J'!$O$5:$O$10)*('F2 - Facturation J'!$L$5:$L$10="0-3 ans"))=0,0,$B18/SUM(('F2 - Facturation J'!$O$5:$O$10)*('F2 - Facturation J'!$L$5:$L$10="0-3 ans")))</f>
        <v>0</v>
      </c>
      <c r="D18" s="567"/>
      <c r="E18" s="542"/>
      <c r="F18" s="540"/>
    </row>
    <row r="19" spans="1:6" hidden="1" outlineLevel="1" x14ac:dyDescent="0.25">
      <c r="A19" s="553" t="s">
        <v>652</v>
      </c>
      <c r="B19" s="540" t="e" cm="1">
        <f t="array" ref="B19">SUM((RDP_Effectif[Coût salaire annuel])*(RDP_Effectif[Prestation]="Petit groupe")*(RDP_Effectif[Type de personnel]="Personnel"))</f>
        <v>#VALUE!</v>
      </c>
      <c r="C19" s="565" cm="1">
        <f t="array" ref="C19">IF(SUM(('F2 - Facturation J'!$O$5:$O$10)*('F2 - Facturation J'!$L$5:$L$10="Petit groupe"))=0,0,$B19/SUM(('F2 - Facturation J'!$O$5:$O$10)*('F2 - Facturation J'!$L$5:$L$10="Petit groupe")))</f>
        <v>0</v>
      </c>
      <c r="D19" s="567"/>
      <c r="E19" s="542"/>
      <c r="F19" s="540"/>
    </row>
    <row r="20" spans="1:6" hidden="1" outlineLevel="1" x14ac:dyDescent="0.25">
      <c r="A20" s="553" t="s">
        <v>666</v>
      </c>
      <c r="B20" s="540" t="e" cm="1">
        <f t="array" ref="B20">SUM((RDP_Effectif[Coût salaire annuel])*(RDP_Effectif[Prestation]="Accueil de jour ortho")*(RDP_Effectif[Type de personnel]="Personnel"))</f>
        <v>#VALUE!</v>
      </c>
      <c r="C20" s="565" cm="1">
        <f t="array" ref="C20">IF(SUM(('F2 - Facturation J'!$O$5:$O$10)*('F2 - Facturation J'!$L$5:$L$10="Accueil de jour ortho"))=0,0,$B20/SUM(('F2 - Facturation J'!$O$5:$O$10)*('F2 - Facturation J'!$L$5:$L$10="Accueil de jour ortho")))</f>
        <v>0</v>
      </c>
      <c r="D20" s="567"/>
      <c r="E20" s="542"/>
      <c r="F20" s="540"/>
    </row>
    <row r="21" spans="1:6" hidden="1" outlineLevel="1" x14ac:dyDescent="0.25">
      <c r="A21" s="553" t="s">
        <v>667</v>
      </c>
      <c r="B21" s="540" t="e" cm="1">
        <f t="array" ref="B21">SUM((RDP_Effectif[Coût salaire annuel])*(RDP_Effectif[Prestation]="Accueil de jour psycho")*(RDP_Effectif[Type de personnel]="Personnel"))</f>
        <v>#VALUE!</v>
      </c>
      <c r="C21" s="565" cm="1">
        <f t="array" ref="C21">IF(SUM(('F2 - Facturation J'!$O$5:$O$10)*('F2 - Facturation J'!$L$5:$L$10="Accueil de jour psycho"))=0,0,$B21/SUM(('F2 - Facturation J'!$O$5:$O$10)*('F2 - Facturation J'!$L$5:$L$10="Accueil de jour psycho")))</f>
        <v>0</v>
      </c>
      <c r="D21" s="567"/>
      <c r="E21" s="542"/>
      <c r="F21" s="540"/>
    </row>
    <row r="22" spans="1:6" collapsed="1" x14ac:dyDescent="0.25">
      <c r="A22" s="553" t="s">
        <v>637</v>
      </c>
      <c r="B22" s="540" t="e" cm="1">
        <f t="array" ref="B22">SUM((RDP_Effectif[Coût salaire annuel])*(RDP_Effectif[Affectation]="Encadrement"))</f>
        <v>#VALUE!</v>
      </c>
      <c r="C22" s="565" t="e">
        <f>IF('F0 - Générales'!$B$6="Horaire",$B22/'F2 - Facturation H'!$R$11,$B22/('F2 - Facturation J'!$O$11+'F2 - Facturation J'!$O$16))</f>
        <v>#VALUE!</v>
      </c>
      <c r="D22" s="540" t="s">
        <v>270</v>
      </c>
      <c r="E22" s="541"/>
      <c r="F22" s="540"/>
    </row>
    <row r="23" spans="1:6" x14ac:dyDescent="0.25">
      <c r="A23" s="553" t="s">
        <v>638</v>
      </c>
      <c r="B23" s="540" t="e" cm="1">
        <f t="array" ref="B23">SUM((RDP_Effectif[Coût salaire annuel])*(RDP_Effectif[Affectation]="Logistique directement liée à l'activité"))</f>
        <v>#VALUE!</v>
      </c>
      <c r="C23" s="565" t="e">
        <f>IF('F0 - Générales'!$B$6="Horaire",$B23/'F2 - Facturation H'!$R$11,$B23/('F2 - Facturation J'!$O$11+'F2 - Facturation J'!$O$16))</f>
        <v>#VALUE!</v>
      </c>
      <c r="D23" s="540" t="s">
        <v>270</v>
      </c>
      <c r="E23" s="542"/>
      <c r="F23" s="540"/>
    </row>
    <row r="24" spans="1:6" x14ac:dyDescent="0.25">
      <c r="A24" s="553" t="s">
        <v>639</v>
      </c>
      <c r="B24" s="540" t="e" cm="1">
        <f t="array" ref="B24">SUM((RDP_Effectif[Coût salaire annuel])*(RDP_Effectif[Affectation]="Administration/logistique indirectement liée à l'activité"))</f>
        <v>#VALUE!</v>
      </c>
      <c r="C24" s="565" t="e">
        <f>IF('F0 - Générales'!$B$6="Horaire",$B24/'F2 - Facturation H'!$R$11,$B24/('F2 - Facturation J'!$O$11+'F2 - Facturation J'!$O$16))</f>
        <v>#VALUE!</v>
      </c>
      <c r="D24" s="540" t="s">
        <v>270</v>
      </c>
      <c r="E24" s="542"/>
      <c r="F24" s="540"/>
    </row>
    <row r="25" spans="1:6" x14ac:dyDescent="0.25">
      <c r="A25" s="553" t="s">
        <v>684</v>
      </c>
      <c r="B25" s="540" t="e" cm="1">
        <f t="array" ref="B25">SUM((RDP_Effectif[Coût salaire annuel])*(RDP_Effectif[Affectation]="Chargé de direction/direction générale"))</f>
        <v>#VALUE!</v>
      </c>
      <c r="C25" s="565" t="e">
        <f>IF('F0 - Générales'!$B$6="Horaire",$B25/'F2 - Facturation H'!$R$11,$B25/('F2 - Facturation J'!$O$11+'F2 - Facturation J'!$O$16))</f>
        <v>#VALUE!</v>
      </c>
      <c r="D25" s="540" t="s">
        <v>270</v>
      </c>
      <c r="E25" s="542"/>
      <c r="F25" s="540"/>
    </row>
    <row r="26" spans="1:6" x14ac:dyDescent="0.25">
      <c r="A26" s="553" t="s">
        <v>640</v>
      </c>
      <c r="B26" s="540" t="e" cm="1">
        <f t="array" ref="B26">SUM((RDP_Spécifique[Coût salaire annuel])*(RDP_Spécifique[Type de personnel]="Travailleur désigné"))+
SUM((RDP_Spécifique[Coût salaire annuel])*(RDP_Spécifique[Type de personnel]="Délégation du personnel"))</f>
        <v>#VALUE!</v>
      </c>
      <c r="C26" s="565" t="e">
        <f>IF('F0 - Générales'!$B$6="Horaire",$B26/'F2 - Facturation H'!$R$11,$B26/('F2 - Facturation J'!$O$11+'F2 - Facturation J'!$O$16))</f>
        <v>#VALUE!</v>
      </c>
      <c r="D26" s="540" t="s">
        <v>270</v>
      </c>
      <c r="E26" s="540"/>
      <c r="F26" s="540"/>
    </row>
    <row r="27" spans="1:6" x14ac:dyDescent="0.25">
      <c r="A27" s="553" t="s">
        <v>641</v>
      </c>
      <c r="B27" s="540" t="e" cm="1">
        <f t="array" ref="B27">SUM((RDP_Spécifique[Coût salaire annuel])*(RDP_Spécifique[Type de personnel]="Personnel dédié au RGPD"))</f>
        <v>#VALUE!</v>
      </c>
      <c r="C27" s="565" t="e">
        <f>IF('F0 - Générales'!$B$6="Horaire",$B27/'F2 - Facturation H'!$R$11,$B27/('F2 - Facturation J'!$O$11+'F2 - Facturation J'!$O$16))</f>
        <v>#VALUE!</v>
      </c>
      <c r="D27" s="540" t="s">
        <v>270</v>
      </c>
      <c r="E27" s="540"/>
      <c r="F27" s="540"/>
    </row>
    <row r="28" spans="1:6" x14ac:dyDescent="0.25">
      <c r="A28" s="553" t="s">
        <v>691</v>
      </c>
      <c r="B28" s="540" t="e" cm="1">
        <f t="array" ref="B28">SUM((RDP_Spécifique[Coût salaire annuel])*(RDP_Spécifique[Type de personnel]="Stagiaire, apprenti, étudiant"))</f>
        <v>#VALUE!</v>
      </c>
      <c r="C28" s="565" t="e">
        <f>IF('F0 - Générales'!$B$6="Horaire",$B28/'F2 - Facturation H'!$R$11,$B28/('F2 - Facturation J'!$O$11+'F2 - Facturation J'!$O$16))</f>
        <v>#VALUE!</v>
      </c>
      <c r="D28" s="540" t="s">
        <v>270</v>
      </c>
      <c r="E28" s="540"/>
      <c r="F28" s="540"/>
    </row>
    <row r="29" spans="1:6" x14ac:dyDescent="0.25">
      <c r="A29" s="568" t="s">
        <v>225</v>
      </c>
      <c r="B29" s="569" t="e">
        <f>SUM(B22:B28)</f>
        <v>#VALUE!</v>
      </c>
      <c r="C29" s="570" t="e">
        <f>IF('F0 - Générales'!$B$6="Horaire",$B29/'F2 - Facturation H'!$R$11,$B29/('F2 - Facturation J'!$O$11+'F2 - Facturation J'!$O$16))</f>
        <v>#VALUE!</v>
      </c>
      <c r="D29" s="540" t="s">
        <v>270</v>
      </c>
      <c r="E29" s="83"/>
      <c r="F29" s="83"/>
    </row>
    <row r="30" spans="1:6" x14ac:dyDescent="0.25">
      <c r="A30" s="553" t="s">
        <v>226</v>
      </c>
      <c r="B30" s="83">
        <f>'F5 - Frais et recettes'!$J$15-'F5 - Frais et recettes'!$J$9+'F5 - Frais et recettes'!$J$14</f>
        <v>0</v>
      </c>
      <c r="C30" s="566" t="e">
        <f>IF('F0 - Générales'!$B$6="Horaire",$B30/'F2 - Facturation H'!$R$11,$B30/('F2 - Facturation J'!$O$11+'F2 - Facturation J'!$O$16))</f>
        <v>#DIV/0!</v>
      </c>
      <c r="D30" s="540" t="s">
        <v>270</v>
      </c>
      <c r="F30" s="83"/>
    </row>
    <row r="31" spans="1:6" x14ac:dyDescent="0.25">
      <c r="A31" s="568" t="s">
        <v>236</v>
      </c>
      <c r="B31" s="569" t="e">
        <f>$B$29+B30</f>
        <v>#VALUE!</v>
      </c>
      <c r="C31" s="570" t="e">
        <f>C29+C30</f>
        <v>#VALUE!</v>
      </c>
      <c r="D31" s="105"/>
      <c r="E31" s="484"/>
      <c r="F31" s="105"/>
    </row>
    <row r="32" spans="1:6" x14ac:dyDescent="0.25">
      <c r="A32" s="553" t="s">
        <v>227</v>
      </c>
      <c r="B32" s="83">
        <f>'F5 - Frais et recettes'!$J$9-'F5 - Frais et recettes'!$J$14</f>
        <v>0</v>
      </c>
      <c r="C32" s="566" t="e">
        <f>IF('F0 - Générales'!$B$6="Horaire",$B32/'F2 - Facturation H'!$R$11,$B32/('F2 - Facturation J'!$O$11+'F2 - Facturation J'!$O$16))</f>
        <v>#DIV/0!</v>
      </c>
      <c r="D32" s="83"/>
      <c r="E32" s="83"/>
      <c r="F32" s="83"/>
    </row>
    <row r="33" spans="1:6" x14ac:dyDescent="0.25">
      <c r="A33" s="568" t="s">
        <v>237</v>
      </c>
      <c r="B33" s="569" t="e">
        <f>B$31+B32</f>
        <v>#VALUE!</v>
      </c>
      <c r="C33" s="570" t="e">
        <f>C$31+C32</f>
        <v>#VALUE!</v>
      </c>
      <c r="D33" s="105"/>
      <c r="E33" s="105"/>
      <c r="F33" s="105"/>
    </row>
    <row r="34" spans="1:6" ht="15.75" thickBot="1" x14ac:dyDescent="0.3">
      <c r="A34" s="549"/>
      <c r="B34" s="486"/>
      <c r="C34" s="486"/>
      <c r="D34" s="486"/>
      <c r="E34" s="486"/>
      <c r="F34" s="486"/>
    </row>
    <row r="35" spans="1:6" s="539" customFormat="1" ht="30.75" thickBot="1" x14ac:dyDescent="0.3">
      <c r="A35" s="571" t="s">
        <v>232</v>
      </c>
      <c r="B35" s="612" t="s">
        <v>228</v>
      </c>
      <c r="C35" s="613" t="s">
        <v>229</v>
      </c>
      <c r="D35" s="614" t="s">
        <v>258</v>
      </c>
    </row>
    <row r="36" spans="1:6" ht="30" customHeight="1" x14ac:dyDescent="0.25">
      <c r="A36" s="572" t="s">
        <v>687</v>
      </c>
      <c r="B36" s="573" t="e">
        <f>$B$6-B31</f>
        <v>#VALUE!</v>
      </c>
      <c r="C36" s="573" t="e">
        <f>IF('F0 - Générales'!$B$6="Horaire",$B36/'F2 - Facturation H'!$R$11,$B36/('F2 - Facturation J'!$O$11+'F2 - Facturation J'!$O$16))</f>
        <v>#VALUE!</v>
      </c>
      <c r="D36" s="574">
        <f>IF($B$6=0,0,B36/$B$6)</f>
        <v>0</v>
      </c>
      <c r="E36" s="88" t="s">
        <v>265</v>
      </c>
      <c r="F36" s="89">
        <v>0.04</v>
      </c>
    </row>
    <row r="37" spans="1:6" ht="30" customHeight="1" x14ac:dyDescent="0.25">
      <c r="A37" s="575" t="s">
        <v>686</v>
      </c>
      <c r="B37" s="576" t="e">
        <f>$B$6-B33</f>
        <v>#VALUE!</v>
      </c>
      <c r="C37" s="576" t="e">
        <f>IF('F0 - Générales'!$B$6="Horaire",$B37/'F2 - Facturation H'!$R$11,$B37/('F2 - Facturation J'!$O$11+'F2 - Facturation J'!$O$16))</f>
        <v>#VALUE!</v>
      </c>
      <c r="D37" s="577">
        <f>IF($B$6=0,0,B37/$B$6)</f>
        <v>0</v>
      </c>
    </row>
    <row r="40" spans="1:6" ht="15" hidden="1" customHeight="1" thickBot="1" x14ac:dyDescent="0.3">
      <c r="A40" s="548" t="s">
        <v>259</v>
      </c>
      <c r="B40" s="485" t="s">
        <v>80</v>
      </c>
    </row>
    <row r="41" spans="1:6" ht="15" hidden="1" customHeight="1" thickTop="1" x14ac:dyDescent="0.25">
      <c r="A41" s="551" t="s">
        <v>260</v>
      </c>
      <c r="B41" s="543" t="e">
        <f>IF('F0 - Générales'!#REF!="horaire",'Test de plausibilité - FEDAS'!R23,IF('F0 - Générales'!#REF!="journalier",'Test de plausibilité - FEDAS'!C31,0))</f>
        <v>#REF!</v>
      </c>
    </row>
    <row r="42" spans="1:6" ht="14.45" hidden="1" customHeight="1" x14ac:dyDescent="0.25">
      <c r="A42" t="s">
        <v>261</v>
      </c>
      <c r="B42" s="543" t="e">
        <f>'Test de plausibilité - FEDAS'!#REF!</f>
        <v>#REF!</v>
      </c>
    </row>
    <row r="43" spans="1:6" ht="14.45" hidden="1" customHeight="1" x14ac:dyDescent="0.25">
      <c r="A43" t="s">
        <v>262</v>
      </c>
      <c r="B43" s="543" t="e">
        <f>'Test de plausibilité - FEDAS'!#REF!</f>
        <v>#REF!</v>
      </c>
    </row>
    <row r="44" spans="1:6" ht="14.45" hidden="1" customHeight="1" x14ac:dyDescent="0.25">
      <c r="A44" s="552" t="s">
        <v>264</v>
      </c>
      <c r="B44" s="543" t="e">
        <f>IF(B36-IF(C6=0,B6*F36,C6*F36)&lt;0,0,B36-IF(C6=0,B6*F36,C6*F36))</f>
        <v>#VALUE!</v>
      </c>
    </row>
    <row r="45" spans="1:6" ht="14.45" hidden="1" customHeight="1" x14ac:dyDescent="0.25">
      <c r="A45" s="550" t="s">
        <v>47</v>
      </c>
      <c r="B45" s="87" t="e">
        <f>SUM(B41:B43)</f>
        <v>#REF!</v>
      </c>
    </row>
  </sheetData>
  <sheetProtection algorithmName="SHA-512" hashValue="oCRZHNs/WPEQ4jwz2oCY/LaswQr90d5jZazb810RraEZOdZwOg6qHOqujfL4EWUfujF17KzXm7oOFRgp0Hq+AA==" saltValue="U+NLTSidgiSiWzmYKEGRuA==" spinCount="100000" sheet="1" objects="1" scenarios="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39997558519241921"/>
  </sheetPr>
  <dimension ref="A1:AZ49"/>
  <sheetViews>
    <sheetView zoomScale="90" zoomScaleNormal="90" workbookViewId="0">
      <selection activeCell="I11" sqref="I11"/>
    </sheetView>
  </sheetViews>
  <sheetFormatPr defaultColWidth="11.5703125" defaultRowHeight="15" x14ac:dyDescent="0.25"/>
  <cols>
    <col min="1" max="1" width="54.28515625" customWidth="1"/>
    <col min="2" max="2" width="10.28515625" customWidth="1"/>
    <col min="3" max="3" width="8.42578125" bestFit="1" customWidth="1"/>
    <col min="4" max="4" width="9.7109375" customWidth="1"/>
    <col min="5" max="6" width="7" bestFit="1" customWidth="1"/>
    <col min="7" max="7" width="8.85546875" customWidth="1"/>
    <col min="8" max="8" width="9.5703125" bestFit="1" customWidth="1"/>
    <col min="9" max="9" width="22.5703125" customWidth="1"/>
    <col min="10" max="10" width="19.5703125" customWidth="1"/>
    <col min="11" max="11" width="44" bestFit="1" customWidth="1"/>
    <col min="12" max="13" width="7.7109375" bestFit="1" customWidth="1"/>
    <col min="14" max="15" width="29.28515625" customWidth="1"/>
    <col min="16" max="20" width="22.5703125" customWidth="1"/>
    <col min="22" max="23" width="14.7109375" customWidth="1"/>
    <col min="24" max="25" width="12.7109375" customWidth="1"/>
  </cols>
  <sheetData>
    <row r="1" spans="1:18" ht="21" x14ac:dyDescent="0.35">
      <c r="A1" s="283" t="s">
        <v>631</v>
      </c>
      <c r="E1" s="101"/>
    </row>
    <row r="2" spans="1:18" ht="21" x14ac:dyDescent="0.35">
      <c r="A2" s="283"/>
    </row>
    <row r="3" spans="1:18" ht="15.75" x14ac:dyDescent="0.25">
      <c r="A3" s="586" t="s">
        <v>672</v>
      </c>
    </row>
    <row r="5" spans="1:18" ht="16.5" thickBot="1" x14ac:dyDescent="0.3">
      <c r="A5" s="529" t="s">
        <v>158</v>
      </c>
      <c r="K5" s="529" t="s">
        <v>664</v>
      </c>
    </row>
    <row r="6" spans="1:18" s="33" customFormat="1" ht="45.75" thickBot="1" x14ac:dyDescent="0.3">
      <c r="A6" s="544" t="s">
        <v>630</v>
      </c>
      <c r="B6" s="545" t="s">
        <v>190</v>
      </c>
      <c r="C6" s="545" t="s">
        <v>191</v>
      </c>
      <c r="D6" s="545" t="s">
        <v>114</v>
      </c>
      <c r="E6" s="545" t="s">
        <v>116</v>
      </c>
      <c r="F6" s="545" t="s">
        <v>115</v>
      </c>
      <c r="G6" s="546" t="s">
        <v>276</v>
      </c>
      <c r="H6" s="547" t="s">
        <v>47</v>
      </c>
      <c r="K6" s="544" t="s">
        <v>630</v>
      </c>
      <c r="L6" s="545" t="s">
        <v>123</v>
      </c>
      <c r="M6" s="637" t="s">
        <v>124</v>
      </c>
      <c r="O6"/>
    </row>
    <row r="7" spans="1:18" x14ac:dyDescent="0.25">
      <c r="A7" s="514" t="s">
        <v>155</v>
      </c>
      <c r="B7" s="512">
        <f>SUMIFS('F2 - Facturation J'!$D:$D,'F2 - Facturation J'!$A:$A,_xlfn.XLOOKUP(B$6,Table6[Equivalent matrice],Table6[Descriptif]))</f>
        <v>0</v>
      </c>
      <c r="C7" s="508">
        <f>SUMIFS('F2 - Facturation J'!$D:$D,'F2 - Facturation J'!$A:$A,_xlfn.XLOOKUP(C$6,Table6[Equivalent matrice],Table6[Descriptif]))</f>
        <v>0</v>
      </c>
      <c r="D7" s="508">
        <f>SUMIFS('F2 - Facturation J'!$D:$D,'F2 - Facturation J'!$A:$A,_xlfn.XLOOKUP(D$6,Table6[Equivalent matrice],Table6[Descriptif]))</f>
        <v>0</v>
      </c>
      <c r="E7" s="508">
        <f>SUMIFS('F2 - Facturation J'!$D:$D,'F2 - Facturation J'!$A:$A,_xlfn.XLOOKUP(E$6,Table6[Equivalent matrice],Table6[Descriptif]))</f>
        <v>0</v>
      </c>
      <c r="F7" s="508">
        <f>SUMIFS('F2 - Facturation J'!$D:$D,'F2 - Facturation J'!$A:$A,_xlfn.XLOOKUP(F$6,Table6[Equivalent matrice],Table6[Descriptif]))</f>
        <v>0</v>
      </c>
      <c r="G7" s="509">
        <f>SUMIFS('F2 - Facturation J'!$D:$D,'F2 - Facturation J'!$A:$A,_xlfn.XLOOKUP(G$6,Table6[Equivalent matrice],Table6[Descriptif]))</f>
        <v>0</v>
      </c>
      <c r="H7" s="510">
        <f>SUM(B7:G7)</f>
        <v>0</v>
      </c>
      <c r="K7" s="514" t="s">
        <v>155</v>
      </c>
      <c r="L7" s="512">
        <f>SUMIFS('F2 - Facturation J'!$D:$D,'F2 - Facturation J'!$A:$A,_xlfn.XLOOKUP(L$6,Table6[Equivalent matrice],Table6[Descriptif]))</f>
        <v>0</v>
      </c>
      <c r="M7" s="638">
        <f>SUMIFS('F2 - Facturation J'!$D:$D,'F2 - Facturation J'!$A:$A,_xlfn.XLOOKUP(M$6,Table6[Equivalent matrice],Table6[Descriptif]))</f>
        <v>0</v>
      </c>
    </row>
    <row r="8" spans="1:18" x14ac:dyDescent="0.25">
      <c r="A8" s="515" t="s">
        <v>156</v>
      </c>
      <c r="B8" s="114">
        <f>B$7/Data!$B$5</f>
        <v>0</v>
      </c>
      <c r="C8" s="27">
        <f>C$7/Data!$B$5</f>
        <v>0</v>
      </c>
      <c r="D8" s="27">
        <f>D$7/Data!$B$5</f>
        <v>0</v>
      </c>
      <c r="E8" s="27">
        <f>E$7/Data!$B$5</f>
        <v>0</v>
      </c>
      <c r="F8" s="27">
        <f>F$7/Data!$B$5</f>
        <v>0</v>
      </c>
      <c r="G8" s="110">
        <f>G$7/Data!$B$5</f>
        <v>0</v>
      </c>
      <c r="H8" s="113">
        <f>SUM(B8:G8)</f>
        <v>0</v>
      </c>
      <c r="K8" s="515" t="s">
        <v>156</v>
      </c>
      <c r="L8" s="114">
        <f>L$7/Data!$B$5</f>
        <v>0</v>
      </c>
      <c r="M8" s="445">
        <f>M$7/Data!$B$5</f>
        <v>0</v>
      </c>
    </row>
    <row r="9" spans="1:18" x14ac:dyDescent="0.25">
      <c r="A9" s="515" t="s">
        <v>159</v>
      </c>
      <c r="B9" s="634">
        <f>B$8-(B$8*0.1*80/Data!$B$5)</f>
        <v>0</v>
      </c>
      <c r="C9" s="635">
        <f>C$8-(C$8*0.1*80/Data!$B$5)</f>
        <v>0</v>
      </c>
      <c r="D9" s="635">
        <f>D$8-(D$8*0.1*80/Data!$B$5)</f>
        <v>0</v>
      </c>
      <c r="E9" s="635">
        <f>E$8-(E$8*0.1*80/Data!$B$5)</f>
        <v>0</v>
      </c>
      <c r="F9" s="635">
        <f>F$8-(F$8*0.1*80/Data!$B$5)</f>
        <v>0</v>
      </c>
      <c r="G9" s="636">
        <f>G$8-(G$8*0.1*80/Data!$B$5)</f>
        <v>0</v>
      </c>
      <c r="H9" s="113">
        <f>SUM(B9:G9)</f>
        <v>0</v>
      </c>
      <c r="I9" s="101"/>
      <c r="K9" s="515" t="s">
        <v>159</v>
      </c>
      <c r="L9" s="634">
        <f>L$8-(L$8*0.1*80/Data!$B$5)</f>
        <v>0</v>
      </c>
      <c r="M9" s="639">
        <f>M$8-(M$8*0.1*80/Data!$B$5)</f>
        <v>0</v>
      </c>
      <c r="R9" s="106"/>
    </row>
    <row r="10" spans="1:18" x14ac:dyDescent="0.25">
      <c r="A10" s="515" t="s">
        <v>157</v>
      </c>
      <c r="B10" s="513" cm="1">
        <f t="array" ref="B10">SUM((Table6[Normes agrément])*(Table6[Equivalent matrice]=B$6))</f>
        <v>0.73450000000000004</v>
      </c>
      <c r="C10" s="2" cm="1">
        <f t="array" ref="C10">SUM((Table6[Normes agrément])*(Table6[Equivalent matrice]=C$6))</f>
        <v>0.82630000000000003</v>
      </c>
      <c r="D10" s="2" cm="1">
        <f t="array" ref="D10">SUM((Table6[Normes agrément])*(Table6[Equivalent matrice]=D$6))</f>
        <v>1.22</v>
      </c>
      <c r="E10" s="2" cm="1">
        <f t="array" ref="E10">SUM((Table6[Normes agrément])*(Table6[Equivalent matrice]=E$6))</f>
        <v>1.1936</v>
      </c>
      <c r="F10" s="2" cm="1">
        <f t="array" ref="F10">SUM((Table6[Normes agrément])*(Table6[Equivalent matrice]=F$6))</f>
        <v>1.0304</v>
      </c>
      <c r="G10" s="496" cm="1">
        <f t="array" ref="G10">SUM((Table6[Normes agrément])*(Table6[Equivalent matrice]=G$6))</f>
        <v>1.39</v>
      </c>
      <c r="H10" s="113">
        <f>SUM(B10:G10)</f>
        <v>6.3948</v>
      </c>
      <c r="I10" s="101"/>
      <c r="K10" s="515" t="s">
        <v>157</v>
      </c>
      <c r="L10" s="513" cm="1">
        <f t="array" ref="L10">SUM((Table6[Normes agrément])*(Table6[Equivalent matrice]=L$6))</f>
        <v>0.24</v>
      </c>
      <c r="M10" s="450" cm="1">
        <f t="array" ref="M10">SUM((Table6[Normes agrément])*(Table6[Equivalent matrice]=M$6))</f>
        <v>0.47</v>
      </c>
      <c r="R10" s="107"/>
    </row>
    <row r="11" spans="1:18" ht="15.75" thickBot="1" x14ac:dyDescent="0.3">
      <c r="A11" s="516" t="s">
        <v>158</v>
      </c>
      <c r="B11" s="517">
        <f>B$9*B$10</f>
        <v>0</v>
      </c>
      <c r="C11" s="518">
        <f t="shared" ref="C11:G11" si="0">C$9*C$10</f>
        <v>0</v>
      </c>
      <c r="D11" s="518">
        <f>D$9*D$10</f>
        <v>0</v>
      </c>
      <c r="E11" s="518">
        <f t="shared" si="0"/>
        <v>0</v>
      </c>
      <c r="F11" s="518">
        <f t="shared" si="0"/>
        <v>0</v>
      </c>
      <c r="G11" s="519">
        <f t="shared" si="0"/>
        <v>0</v>
      </c>
      <c r="H11" s="520">
        <f>SUM(B11:G11)</f>
        <v>0</v>
      </c>
      <c r="K11" s="516" t="s">
        <v>158</v>
      </c>
      <c r="L11" s="517">
        <f>L$9*L$10</f>
        <v>0</v>
      </c>
      <c r="M11" s="640">
        <f t="shared" ref="M11" si="1">M$9*M$10</f>
        <v>0</v>
      </c>
      <c r="O11" s="33"/>
      <c r="R11" s="107"/>
    </row>
    <row r="12" spans="1:18" x14ac:dyDescent="0.25">
      <c r="R12" s="106"/>
    </row>
    <row r="13" spans="1:18" ht="16.5" thickBot="1" x14ac:dyDescent="0.3">
      <c r="A13" s="529" t="s">
        <v>168</v>
      </c>
      <c r="B13" s="143"/>
      <c r="C13" s="143"/>
      <c r="D13" s="143"/>
      <c r="E13" s="143"/>
      <c r="F13" s="143"/>
      <c r="G13" s="143"/>
      <c r="H13" s="143"/>
      <c r="I13" s="143"/>
      <c r="R13" s="106"/>
    </row>
    <row r="14" spans="1:18" x14ac:dyDescent="0.25">
      <c r="A14" s="521" t="s">
        <v>626</v>
      </c>
      <c r="B14" s="522" cm="1">
        <f t="array" ref="B14">SUM((Table11[[Bachelor et plus (minimum)]:[Baccalauréat]])*(Table11[[#Headers],[Bachelor et plus (minimum)]:[Baccalauréat]]=$A14)*(Table11[Activité]=B$6))*B$10*B$9</f>
        <v>0</v>
      </c>
      <c r="C14" s="523" cm="1">
        <f t="array" ref="C14">SUM((Table11[[Bachelor et plus (minimum)]:[Baccalauréat]])*(Table11[[#Headers],[Bachelor et plus (minimum)]:[Baccalauréat]]=$A14)*(Table11[Activité]=C$6))*C$10*C$9</f>
        <v>0</v>
      </c>
      <c r="D14" s="523" cm="1">
        <f t="array" ref="D14">SUM((Table11[[Bachelor et plus (minimum)]:[Baccalauréat]])*(Table11[[#Headers],[Bachelor et plus (minimum)]:[Baccalauréat]]=$A14)*(Table11[Activité]=D$6))*D$10*D$9</f>
        <v>0</v>
      </c>
      <c r="E14" s="523" cm="1">
        <f t="array" ref="E14">SUM((Table11[[Bachelor et plus (minimum)]:[Baccalauréat]])*(Table11[[#Headers],[Bachelor et plus (minimum)]:[Baccalauréat]]=$A14)*(Table11[Activité]=E$6))*E$10*E$9</f>
        <v>0</v>
      </c>
      <c r="F14" s="523" cm="1">
        <f t="array" ref="F14">SUM((Table11[[Bachelor et plus (minimum)]:[Baccalauréat]])*(Table11[[#Headers],[Bachelor et plus (minimum)]:[Baccalauréat]]=$A14)*(Table11[Activité]=F$6))*F$10*F$9</f>
        <v>0</v>
      </c>
      <c r="G14" s="524" cm="1">
        <f t="array" ref="G14">SUM((Table11[[Bachelor et plus (minimum)]:[Baccalauréat]])*(Table11[[#Headers],[Bachelor et plus (minimum)]:[Baccalauréat]]=$A14)*(Table11[Activité]=G$6))*G$10*G$9</f>
        <v>0</v>
      </c>
      <c r="H14" s="525">
        <f>SUM(B14:G14)</f>
        <v>0</v>
      </c>
      <c r="R14" s="106"/>
    </row>
    <row r="15" spans="1:18" x14ac:dyDescent="0.25">
      <c r="A15" s="515" t="s">
        <v>627</v>
      </c>
      <c r="B15" s="507" cm="1">
        <f t="array" ref="B15">SUM((Table11[[Bachelor et plus (minimum)]:[Baccalauréat]])*(Table11[[#Headers],[Bachelor et plus (minimum)]:[Baccalauréat]]=$A15)*(Table11[Activité]=B$6))*B$10*B$9</f>
        <v>0</v>
      </c>
      <c r="C15" s="505" cm="1">
        <f t="array" ref="C15">SUM((Table11[[Bachelor et plus (minimum)]:[Baccalauréat]])*(Table11[[#Headers],[Bachelor et plus (minimum)]:[Baccalauréat]]=$A15)*(Table11[Activité]=C$6))*C$10*C$9</f>
        <v>0</v>
      </c>
      <c r="D15" s="505" cm="1">
        <f t="array" ref="D15">SUM((Table11[[Bachelor et plus (minimum)]:[Baccalauréat]])*(Table11[[#Headers],[Bachelor et plus (minimum)]:[Baccalauréat]]=$A15)*(Table11[Activité]=D$6))*D$10*D$9</f>
        <v>0</v>
      </c>
      <c r="E15" s="505" cm="1">
        <f t="array" ref="E15">SUM((Table11[[Bachelor et plus (minimum)]:[Baccalauréat]])*(Table11[[#Headers],[Bachelor et plus (minimum)]:[Baccalauréat]]=$A15)*(Table11[Activité]=E$6))*E$10*E$9</f>
        <v>0</v>
      </c>
      <c r="F15" s="505" cm="1">
        <f t="array" ref="F15">SUM((Table11[[Bachelor et plus (minimum)]:[Baccalauréat]])*(Table11[[#Headers],[Bachelor et plus (minimum)]:[Baccalauréat]]=$A15)*(Table11[Activité]=F$6))*F$10*F$9</f>
        <v>0</v>
      </c>
      <c r="G15" s="511" cm="1">
        <f t="array" ref="G15">SUM((Table11[[Bachelor et plus (minimum)]:[Baccalauréat]])*(Table11[[#Headers],[Bachelor et plus (minimum)]:[Baccalauréat]]=$A15)*(Table11[Activité]=G$6))*G$10*G$9</f>
        <v>0</v>
      </c>
      <c r="H15" s="113">
        <f>SUM(B15:G15)</f>
        <v>0</v>
      </c>
      <c r="R15" s="101"/>
    </row>
    <row r="16" spans="1:18" x14ac:dyDescent="0.25">
      <c r="A16" s="515" t="s">
        <v>628</v>
      </c>
      <c r="B16" s="507" cm="1">
        <f t="array" ref="B16">SUM((Table11[[Bachelor et plus (minimum)]:[Baccalauréat]])*(Table11[[#Headers],[Bachelor et plus (minimum)]:[Baccalauréat]]=$A16)*(Table11[Activité]=B$6))*B$10*B$9</f>
        <v>0</v>
      </c>
      <c r="C16" s="505" cm="1">
        <f t="array" ref="C16">SUM((Table11[[Bachelor et plus (minimum)]:[Baccalauréat]])*(Table11[[#Headers],[Bachelor et plus (minimum)]:[Baccalauréat]]=$A16)*(Table11[Activité]=C$6))*C$10*C$9</f>
        <v>0</v>
      </c>
      <c r="D16" s="505" cm="1">
        <f t="array" ref="D16">SUM((Table11[[Bachelor et plus (minimum)]:[Baccalauréat]])*(Table11[[#Headers],[Bachelor et plus (minimum)]:[Baccalauréat]]=$A16)*(Table11[Activité]=D$6))*D$10*D$9</f>
        <v>0</v>
      </c>
      <c r="E16" s="505" cm="1">
        <f t="array" ref="E16">SUM((Table11[[Bachelor et plus (minimum)]:[Baccalauréat]])*(Table11[[#Headers],[Bachelor et plus (minimum)]:[Baccalauréat]]=$A16)*(Table11[Activité]=E$6))*E$10*E$9</f>
        <v>0</v>
      </c>
      <c r="F16" s="505" cm="1">
        <f t="array" ref="F16">SUM((Table11[[Bachelor et plus (minimum)]:[Baccalauréat]])*(Table11[[#Headers],[Bachelor et plus (minimum)]:[Baccalauréat]]=$A16)*(Table11[Activité]=F$6))*F$10*F$9</f>
        <v>0</v>
      </c>
      <c r="G16" s="511" cm="1">
        <f t="array" ref="G16">SUM((Table11[[Bachelor et plus (minimum)]:[Baccalauréat]])*(Table11[[#Headers],[Bachelor et plus (minimum)]:[Baccalauréat]]=$A16)*(Table11[Activité]=G$6))*G$10*G$9</f>
        <v>0</v>
      </c>
      <c r="H16" s="113">
        <f>SUM(B16:G16)</f>
        <v>0</v>
      </c>
      <c r="R16" s="103"/>
    </row>
    <row r="17" spans="1:52" ht="15.75" thickBot="1" x14ac:dyDescent="0.3">
      <c r="A17" s="516" t="s">
        <v>629</v>
      </c>
      <c r="B17" s="526" cm="1">
        <f t="array" ref="B17">SUM((Table11[[Bachelor et plus (minimum)]:[Baccalauréat]])*(Table11[[#Headers],[Bachelor et plus (minimum)]:[Baccalauréat]]=$A17)*(Table11[Activité]=B$6))*B$10*B$9</f>
        <v>0</v>
      </c>
      <c r="C17" s="527" cm="1">
        <f t="array" ref="C17">SUM((Table11[[Bachelor et plus (minimum)]:[Baccalauréat]])*(Table11[[#Headers],[Bachelor et plus (minimum)]:[Baccalauréat]]=$A17)*(Table11[Activité]=C$6))*C$10*C$9</f>
        <v>0</v>
      </c>
      <c r="D17" s="527" cm="1">
        <f t="array" ref="D17">SUM((Table11[[Bachelor et plus (minimum)]:[Baccalauréat]])*(Table11[[#Headers],[Bachelor et plus (minimum)]:[Baccalauréat]]=$A17)*(Table11[Activité]=D$6))*D$10*D$9</f>
        <v>0</v>
      </c>
      <c r="E17" s="527" cm="1">
        <f t="array" ref="E17">SUM((Table11[[Bachelor et plus (minimum)]:[Baccalauréat]])*(Table11[[#Headers],[Bachelor et plus (minimum)]:[Baccalauréat]]=$A17)*(Table11[Activité]=E$6))*E$10*E$9</f>
        <v>0</v>
      </c>
      <c r="F17" s="527" cm="1">
        <f t="array" ref="F17">SUM((Table11[[Bachelor et plus (minimum)]:[Baccalauréat]])*(Table11[[#Headers],[Bachelor et plus (minimum)]:[Baccalauréat]]=$A17)*(Table11[Activité]=F$6))*F$10*F$9</f>
        <v>0</v>
      </c>
      <c r="G17" s="528" cm="1">
        <f t="array" ref="G17">SUM((Table11[[Bachelor et plus (minimum)]:[Baccalauréat]])*(Table11[[#Headers],[Bachelor et plus (minimum)]:[Baccalauréat]]=$A17)*(Table11[Activité]=G$6))*G$10*G$9</f>
        <v>0</v>
      </c>
      <c r="H17" s="520">
        <f>SUM(B17:G17)</f>
        <v>0</v>
      </c>
      <c r="R17" s="108"/>
    </row>
    <row r="18" spans="1:52" x14ac:dyDescent="0.25">
      <c r="R18" s="108"/>
    </row>
    <row r="19" spans="1:52" ht="16.5" thickBot="1" x14ac:dyDescent="0.3">
      <c r="A19" s="529" t="s">
        <v>634</v>
      </c>
      <c r="K19" s="529" t="s">
        <v>665</v>
      </c>
      <c r="R19" s="108"/>
    </row>
    <row r="20" spans="1:52" x14ac:dyDescent="0.25">
      <c r="A20" s="530" t="str">
        <f>"Nb d'ETP "&amp;Data!$B$4&amp;" (maladie déduite) - Personnel d'encadrement"</f>
        <v>Nb d'ETP 2024 (maladie déduite) - Personnel d'encadrement</v>
      </c>
      <c r="B20" s="531" cm="1">
        <f t="array" ref="B20">SUM((RDP_Effectif[ETP après déduction des h de maladie])*(RDP_Effectif[Affectation]=RIGHT($A$20,11)))</f>
        <v>0</v>
      </c>
      <c r="K20" s="530" t="str">
        <f>"Nb d'ETP "&amp;Data!$B$4&amp;" (maladie déduite) - Personnel d'encadrement"</f>
        <v>Nb d'ETP 2024 (maladie déduite) - Personnel d'encadrement</v>
      </c>
      <c r="L20" s="531" cm="1">
        <f t="array" ref="L20">SUM((RDP_Effectif[ETP après déduction des h de maladie])*(RDP_Effectif[Affectation]=RIGHT($K$20,11)))</f>
        <v>0</v>
      </c>
      <c r="R20" s="101"/>
    </row>
    <row r="21" spans="1:52" ht="15.75" thickBot="1" x14ac:dyDescent="0.3">
      <c r="A21" s="532" t="s">
        <v>632</v>
      </c>
      <c r="B21" s="534" t="str">
        <f>IF($B$20=0,"",IF(B20&gt;=SUM($B$11:$G$11),"Oui","Non"))</f>
        <v/>
      </c>
      <c r="K21" s="532" t="s">
        <v>632</v>
      </c>
      <c r="L21" s="534" t="str">
        <f>IF($L$20=0,"",IF(L20&gt;=SUM($L$11:$M$11),"Oui","Non"))</f>
        <v/>
      </c>
      <c r="R21" s="101"/>
    </row>
    <row r="22" spans="1:52" x14ac:dyDescent="0.25">
      <c r="A22" s="39"/>
      <c r="Q22" s="102"/>
      <c r="R22" s="101"/>
    </row>
    <row r="23" spans="1:52" ht="16.5" thickBot="1" x14ac:dyDescent="0.3">
      <c r="A23" s="529" t="s">
        <v>656</v>
      </c>
      <c r="N23" s="101"/>
      <c r="O23" s="101"/>
      <c r="P23" s="101"/>
      <c r="Q23" s="20"/>
      <c r="R23" s="104"/>
    </row>
    <row r="24" spans="1:52" x14ac:dyDescent="0.25">
      <c r="A24" s="521" t="s">
        <v>50</v>
      </c>
      <c r="B24" s="533" t="e" cm="1">
        <f t="array" ref="B24">IF('F0 - Générales'!$B$6="Horaire",0,SUM((RDP_Effectif[ETP après déduction des h de maladie])*(RDP_Effectif[Affectation]=RIGHT($A$23,11))*((_xlfn.XLOOKUP(RDP_Effectif[Carrière],Table7[Carrière],Table7[Niveau qualification ministère])='Test de plausibilité - FEDAS'!$A24))))</f>
        <v>#N/A</v>
      </c>
    </row>
    <row r="25" spans="1:52" x14ac:dyDescent="0.25">
      <c r="A25" s="515" t="s">
        <v>52</v>
      </c>
      <c r="B25" s="445" t="e" cm="1">
        <f t="array" ref="B25">IF('F0 - Générales'!$B$6="Horaire",0,SUM((RDP_Effectif[ETP après déduction des h de maladie])*(RDP_Effectif[Affectation]=RIGHT($A$23,11))*((_xlfn.XLOOKUP(RDP_Effectif[Carrière],Table7[Carrière],Table7[Niveau qualification ministère])='Test de plausibilité - FEDAS'!$A25))))</f>
        <v>#N/A</v>
      </c>
    </row>
    <row r="26" spans="1:52" x14ac:dyDescent="0.25">
      <c r="A26" s="515" t="s">
        <v>53</v>
      </c>
      <c r="B26" s="445" t="e" cm="1">
        <f t="array" ref="B26">IF('F0 - Générales'!$B$6="Horaire",0,SUM((RDP_Effectif[ETP après déduction des h de maladie])*(RDP_Effectif[Affectation]=RIGHT($A$23,11))*((_xlfn.XLOOKUP(RDP_Effectif[Carrière],Table7[Carrière],Table7[Niveau qualification ministère])='Test de plausibilité - FEDAS'!$A26))))</f>
        <v>#N/A</v>
      </c>
    </row>
    <row r="27" spans="1:52" x14ac:dyDescent="0.25">
      <c r="A27" s="515" t="s">
        <v>60</v>
      </c>
      <c r="B27" s="445" t="e" cm="1">
        <f t="array" ref="B27">IF('F0 - Générales'!$B$6="Horaire",0,SUM((RDP_Effectif[ETP après déduction des h de maladie])*(RDP_Effectif[Affectation]=RIGHT($A$23,11))*((_xlfn.XLOOKUP(RDP_Effectif[Carrière],Table7[Carrière],Table7[Niveau qualification ministère])='Test de plausibilité - FEDAS'!$A27))))</f>
        <v>#N/A</v>
      </c>
    </row>
    <row r="28" spans="1:52" ht="15.75" thickBot="1" x14ac:dyDescent="0.3">
      <c r="A28" s="516" t="s">
        <v>47</v>
      </c>
      <c r="B28" s="445" t="e">
        <f>SUM(B24:B27)</f>
        <v>#N/A</v>
      </c>
    </row>
    <row r="29" spans="1:52" ht="15.75" thickBot="1" x14ac:dyDescent="0.3">
      <c r="A29" s="516" t="s">
        <v>633</v>
      </c>
      <c r="B29" s="535" t="str">
        <f>IF(B20=0,"",IF(AND(B24&gt;=SUM(B14:G14),SUM(B24,B25)&gt;=SUM(B14:G15),SUM(B24:B26)&gt;=SUM(B14:G16),B21="Oui"),"Oui","Non"))</f>
        <v/>
      </c>
    </row>
    <row r="30" spans="1:52" ht="15.75" thickBot="1" x14ac:dyDescent="0.3">
      <c r="A30" s="584"/>
      <c r="B30" s="584"/>
      <c r="C30" s="584"/>
      <c r="D30" s="585"/>
      <c r="E30" s="585"/>
      <c r="F30" s="585"/>
      <c r="G30" s="584"/>
      <c r="H30" s="584"/>
      <c r="I30" s="584"/>
      <c r="J30" s="584"/>
      <c r="K30" s="584"/>
      <c r="L30" s="584"/>
      <c r="M30" s="584"/>
      <c r="N30" s="584"/>
      <c r="O30" s="584"/>
      <c r="P30" s="584"/>
      <c r="Q30" s="584"/>
      <c r="R30" s="584"/>
      <c r="S30" s="584"/>
      <c r="T30" s="584"/>
      <c r="U30" s="584"/>
      <c r="V30" s="584"/>
      <c r="W30" s="584"/>
      <c r="X30" s="584"/>
      <c r="Y30" s="584"/>
      <c r="Z30" s="584"/>
      <c r="AA30" s="584"/>
      <c r="AB30" s="584"/>
      <c r="AC30" s="584"/>
      <c r="AD30" s="584"/>
      <c r="AE30" s="584"/>
      <c r="AF30" s="584"/>
      <c r="AG30" s="584"/>
      <c r="AH30" s="584"/>
      <c r="AI30" s="584"/>
      <c r="AJ30" s="584"/>
      <c r="AK30" s="584"/>
      <c r="AL30" s="584"/>
      <c r="AM30" s="584"/>
      <c r="AN30" s="584"/>
      <c r="AO30" s="584"/>
      <c r="AP30" s="584"/>
      <c r="AQ30" s="584"/>
      <c r="AR30" s="584"/>
      <c r="AS30" s="584"/>
      <c r="AT30" s="584"/>
      <c r="AU30" s="584"/>
      <c r="AV30" s="584"/>
      <c r="AW30" s="584"/>
      <c r="AX30" s="584"/>
      <c r="AY30" s="584"/>
      <c r="AZ30" s="584"/>
    </row>
    <row r="31" spans="1:52" ht="15.75" thickTop="1" x14ac:dyDescent="0.25">
      <c r="A31" s="92"/>
      <c r="D31" s="92"/>
      <c r="E31" s="92"/>
      <c r="F31" s="92"/>
    </row>
    <row r="32" spans="1:52" ht="15.75" x14ac:dyDescent="0.25">
      <c r="A32" s="586" t="s">
        <v>673</v>
      </c>
      <c r="B32" s="536"/>
      <c r="C32" s="92"/>
      <c r="D32" s="92"/>
      <c r="E32" s="92"/>
      <c r="F32" s="92"/>
      <c r="J32" s="22"/>
    </row>
    <row r="33" spans="1:9" x14ac:dyDescent="0.25">
      <c r="B33" s="33"/>
      <c r="C33" s="33"/>
      <c r="D33" s="33"/>
      <c r="E33" s="33"/>
      <c r="F33" s="33"/>
      <c r="G33" s="33"/>
      <c r="H33" s="33"/>
      <c r="I33" s="33"/>
    </row>
    <row r="34" spans="1:9" ht="15.75" x14ac:dyDescent="0.25">
      <c r="A34" s="529" t="s">
        <v>165</v>
      </c>
    </row>
    <row r="35" spans="1:9" x14ac:dyDescent="0.25">
      <c r="A35" s="763" t="s">
        <v>166</v>
      </c>
      <c r="B35" s="764"/>
      <c r="C35" s="764"/>
      <c r="D35" s="94">
        <v>7</v>
      </c>
      <c r="E35" s="611">
        <v>0.8</v>
      </c>
      <c r="G35" s="101" t="s">
        <v>669</v>
      </c>
      <c r="H35" s="101"/>
    </row>
    <row r="36" spans="1:9" x14ac:dyDescent="0.25">
      <c r="A36" s="763" t="s">
        <v>271</v>
      </c>
      <c r="B36" s="764"/>
      <c r="C36" s="764"/>
      <c r="D36" s="94" t="s">
        <v>10</v>
      </c>
      <c r="E36" s="611">
        <v>0.6</v>
      </c>
      <c r="F36" s="20"/>
      <c r="G36" s="20"/>
      <c r="H36" s="20"/>
      <c r="I36" s="20"/>
    </row>
    <row r="37" spans="1:9" x14ac:dyDescent="0.25">
      <c r="A37" s="763" t="s">
        <v>272</v>
      </c>
      <c r="B37" s="764"/>
      <c r="C37" s="764"/>
      <c r="D37" s="94" t="s">
        <v>12</v>
      </c>
      <c r="E37" s="611">
        <v>0.6</v>
      </c>
      <c r="F37" s="20"/>
      <c r="G37" s="20"/>
      <c r="H37" s="20"/>
      <c r="I37" s="20"/>
    </row>
    <row r="38" spans="1:9" x14ac:dyDescent="0.25">
      <c r="A38" s="763" t="s">
        <v>273</v>
      </c>
      <c r="B38" s="764"/>
      <c r="C38" s="764"/>
      <c r="D38" s="94" t="s">
        <v>14</v>
      </c>
      <c r="E38" s="611">
        <v>0.7</v>
      </c>
      <c r="F38" s="20"/>
      <c r="G38" s="20"/>
      <c r="H38" s="20"/>
      <c r="I38" s="20"/>
    </row>
    <row r="39" spans="1:9" x14ac:dyDescent="0.25">
      <c r="A39" s="765" t="s">
        <v>167</v>
      </c>
      <c r="B39" s="766"/>
      <c r="C39" s="766"/>
      <c r="D39" s="94" t="s">
        <v>16</v>
      </c>
      <c r="E39" s="611">
        <v>1</v>
      </c>
      <c r="F39" s="101"/>
      <c r="H39" s="101"/>
      <c r="I39" s="101"/>
    </row>
    <row r="40" spans="1:9" x14ac:dyDescent="0.25">
      <c r="A40" s="761" t="s">
        <v>668</v>
      </c>
      <c r="B40" s="762"/>
      <c r="C40" s="762"/>
      <c r="D40" s="94">
        <v>11</v>
      </c>
      <c r="E40" s="611">
        <v>1</v>
      </c>
      <c r="F40" s="101"/>
      <c r="G40" s="72"/>
      <c r="H40" s="101"/>
      <c r="I40" s="101"/>
    </row>
    <row r="41" spans="1:9" ht="15.75" thickBot="1" x14ac:dyDescent="0.3">
      <c r="A41" s="506"/>
      <c r="E41" s="101"/>
      <c r="F41" s="101"/>
      <c r="G41" s="72"/>
      <c r="H41" s="101"/>
      <c r="I41" s="101"/>
    </row>
    <row r="42" spans="1:9" ht="15.75" thickBot="1" x14ac:dyDescent="0.3">
      <c r="A42" s="629" t="s">
        <v>70</v>
      </c>
      <c r="B42" s="594" t="s">
        <v>10</v>
      </c>
      <c r="C42" s="595" t="s">
        <v>12</v>
      </c>
      <c r="D42" s="595" t="s">
        <v>14</v>
      </c>
      <c r="E42" s="595" t="s">
        <v>16</v>
      </c>
      <c r="F42" s="595">
        <v>11</v>
      </c>
      <c r="G42" s="596" t="s">
        <v>47</v>
      </c>
      <c r="H42" s="101"/>
      <c r="I42" s="101"/>
    </row>
    <row r="43" spans="1:9" x14ac:dyDescent="0.25">
      <c r="A43" s="538" t="s">
        <v>657</v>
      </c>
      <c r="B43" s="597" cm="1">
        <f t="array" ref="B43">SUM((RDP_Effectif[ETP])*(RDP_Effectif[Affectation]=$A$42)*(RDP_Effectif[Prestation]='Test de plausibilité - FEDAS'!B$42)*(RDP_Effectif[Carrière]="PS1"))+
SUM((RDP_Effectif[ETP])*(RDP_Effectif[Affectation]=$A$42)*(RDP_Effectif[Prestation]='Test de plausibilité - FEDAS'!B$42)*(RDP_Effectif[Carrière]="PE1"))+
SUM((RDP_Effectif[ETP])*(RDP_Effectif[Affectation]=$A$42)*(RDP_Effectif[Prestation]='Test de plausibilité - FEDAS'!B$42)*(RDP_Effectif[Carrière]="C6"))+
SUM((RDP_Effectif[ETP])*(RDP_Effectif[Affectation]=$A$42)*(RDP_Effectif[Prestation]='Test de plausibilité - FEDAS'!B$42)*(RDP_Effectif[Carrière]="C7"))</f>
        <v>0</v>
      </c>
      <c r="C43" s="598" cm="1">
        <f t="array" ref="C43">SUM((RDP_Effectif[ETP])*(RDP_Effectif[Affectation]=$A$42)*(RDP_Effectif[Prestation]='Test de plausibilité - FEDAS'!C$42)*(RDP_Effectif[Carrière]="PS1"))+
SUM((RDP_Effectif[ETP])*(RDP_Effectif[Affectation]=$A$42)*(RDP_Effectif[Prestation]='Test de plausibilité - FEDAS'!C$42)*(RDP_Effectif[Carrière]="PE1"))+
SUM((RDP_Effectif[ETP])*(RDP_Effectif[Affectation]=$A$42)*(RDP_Effectif[Prestation]='Test de plausibilité - FEDAS'!C$42)*(RDP_Effectif[Carrière]="C6"))+
SUM((RDP_Effectif[ETP])*(RDP_Effectif[Affectation]=$A$42)*(RDP_Effectif[Prestation]='Test de plausibilité - FEDAS'!C$42)*(RDP_Effectif[Carrière]="C7"))</f>
        <v>0</v>
      </c>
      <c r="D43" s="598" cm="1">
        <f t="array" ref="D43">SUM((RDP_Effectif[ETP])*(RDP_Effectif[Affectation]=$A$42)*(RDP_Effectif[Prestation]='Test de plausibilité - FEDAS'!D$42)*(RDP_Effectif[Carrière]="PS1"))+
SUM((RDP_Effectif[ETP])*(RDP_Effectif[Affectation]=$A$42)*(RDP_Effectif[Prestation]='Test de plausibilité - FEDAS'!D$42)*(RDP_Effectif[Carrière]="PE1"))+
SUM((RDP_Effectif[ETP])*(RDP_Effectif[Affectation]=$A$42)*(RDP_Effectif[Prestation]='Test de plausibilité - FEDAS'!D$42)*(RDP_Effectif[Carrière]="C6"))+
SUM((RDP_Effectif[ETP])*(RDP_Effectif[Affectation]=$A$42)*(RDP_Effectif[Prestation]='Test de plausibilité - FEDAS'!D$42)*(RDP_Effectif[Carrière]="C7"))</f>
        <v>0</v>
      </c>
      <c r="E43" s="598" cm="1">
        <f t="array" ref="E43">SUM((RDP_Effectif[ETP])*(RDP_Effectif[Affectation]=$A$42)*(RDP_Effectif[Prestation]='Test de plausibilité - FEDAS'!E$42)*(RDP_Effectif[Carrière]="PE1"))+
SUM((RDP_Effectif[ETP])*(RDP_Effectif[Affectation]=$A$42)*(RDP_Effectif[Prestation]='Test de plausibilité - FEDAS'!E$42)*(RDP_Effectif[Carrière]="C7"))</f>
        <v>0</v>
      </c>
      <c r="F43" s="599" cm="1">
        <f t="array" ref="F43">SUM((RDP_Effectif[ETP])*(RDP_Effectif[Affectation]=$A$42)*(RDP_Effectif[Prestation]='Test de plausibilité - FEDAS'!F$42)*(RDP_Effectif[Carrière]="PS1"))+
SUM((RDP_Effectif[ETP])*(RDP_Effectif[Affectation]=$A$42)*(RDP_Effectif[Prestation]='Test de plausibilité - FEDAS'!F$42)*(RDP_Effectif[Carrière]="PE1"))+
SUM((RDP_Effectif[ETP])*(RDP_Effectif[Affectation]=$A$42)*(RDP_Effectif[Prestation]='Test de plausibilité - FEDAS'!F$42)*(RDP_Effectif[Carrière]="C6"))+
SUM((RDP_Effectif[ETP])*(RDP_Effectif[Affectation]=$A$42)*(RDP_Effectif[Prestation]='Test de plausibilité - FEDAS'!F$42)*(RDP_Effectif[Carrière]="C7"))</f>
        <v>0</v>
      </c>
      <c r="G43" s="593" cm="1">
        <f t="array" ref="G43">IF('F0 - Générales'!$B$6="Journalier",0,SUM((RDP_Effectif[ETP])*(RDP_Effectif[Affectation]=$A$42)*(RDP_Effectif[Carrière]="PS1"))+
SUM((RDP_Effectif[ETP])*(RDP_Effectif[Affectation]=$A$42)*(RDP_Effectif[Carrière]="PE1"))+
SUM((RDP_Effectif[ETP])*(RDP_Effectif[Affectation]=$A$42)*(RDP_Effectif[Carrière]="C6"))+
SUM((RDP_Effectif[ETP])*(RDP_Effectif[Affectation]=$A$42)*(RDP_Effectif[Carrière]="C7")))</f>
        <v>0</v>
      </c>
      <c r="I43" s="143" t="s">
        <v>658</v>
      </c>
    </row>
    <row r="44" spans="1:9" x14ac:dyDescent="0.25">
      <c r="A44" s="537" t="s">
        <v>266</v>
      </c>
      <c r="B44" s="600" cm="1">
        <f t="array" ref="B44">SUM((RDP_Effectif[ETP])*(RDP_Effectif[Affectation]=$A$42)*(RDP_Effectif[Prestation]='Test de plausibilité - FEDAS'!B$42))</f>
        <v>0</v>
      </c>
      <c r="C44" s="155" cm="1">
        <f t="array" ref="C44">SUM((RDP_Effectif[ETP])*(RDP_Effectif[Affectation]=$A$42)*(RDP_Effectif[Prestation]='Test de plausibilité - FEDAS'!C$42))</f>
        <v>0</v>
      </c>
      <c r="D44" s="155" cm="1">
        <f t="array" ref="D44">SUM((RDP_Effectif[ETP])*(RDP_Effectif[Affectation]=$A$42)*(RDP_Effectif[Prestation]='Test de plausibilité - FEDAS'!D$42))</f>
        <v>0</v>
      </c>
      <c r="E44" s="155" cm="1">
        <f t="array" ref="E44">SUM((RDP_Effectif[ETP])*(RDP_Effectif[Affectation]=$A$42)*(RDP_Effectif[Prestation]='Test de plausibilité - FEDAS'!E$42))</f>
        <v>0</v>
      </c>
      <c r="F44" s="601" cm="1">
        <f t="array" ref="F44">SUM((RDP_Effectif[ETP])*(RDP_Effectif[Affectation]=$A$42)*(RDP_Effectif[Prestation]='Test de plausibilité - FEDAS'!F$42))</f>
        <v>0</v>
      </c>
      <c r="G44" s="591" cm="1">
        <f t="array" ref="G44">IF('F0 - Générales'!$B$6="Journalier",0,SUM((RDP_Effectif[ETP])*(RDP_Effectif[Affectation]=$A$42)))</f>
        <v>0</v>
      </c>
      <c r="I44" s="101"/>
    </row>
    <row r="45" spans="1:9" x14ac:dyDescent="0.25">
      <c r="A45" s="537" t="s">
        <v>267</v>
      </c>
      <c r="B45" s="600" cm="1">
        <f t="array" ref="B45">IF('F2 - Facturation H'!$S$1="","",
IF('F2 - Facturation H'!$S$1&lt;SUM((Table6[Efficience min])*(Table6[Activité]=B$42)),B$44*'F2 - Facturation H'!$S$1/SUM((Table6[Efficience min])*(Table6[Activité]=B$42)),
IF('F2 - Facturation H'!$S$1&gt;SUM((Table6[Efficience max])*(Table6[Activité]=B$42)),B$44*'F2 - Facturation H'!$S$1/SUM((Table6[Efficience max])*(Table6[Activité]=B$42)),B$44)))</f>
        <v>0</v>
      </c>
      <c r="C45" s="155" cm="1">
        <f t="array" ref="C45">IF('F2 - Facturation H'!$S$1="","",
IF('F2 - Facturation H'!$S$1&lt;SUM((Table6[Efficience min])*(Table6[Activité]=C$42)),C$44*'F2 - Facturation H'!$S$1/SUM((Table6[Efficience min])*(Table6[Activité]=C$42)),
IF('F2 - Facturation H'!$S$1&gt;SUM((Table6[Efficience max])*(Table6[Activité]=C$42)),C$44*'F2 - Facturation H'!$S$1/SUM((Table6[Efficience max])*(Table6[Activité]=C$42)),C$44)))</f>
        <v>0</v>
      </c>
      <c r="D45" s="155" cm="1">
        <f t="array" ref="D45">IF('F2 - Facturation H'!$S$1="","",
IF('F2 - Facturation H'!$S$1&lt;SUM((Table6[Efficience min])*(Table6[Activité]=D$42)),D$44*'F2 - Facturation H'!$S$1/SUM((Table6[Efficience min])*(Table6[Activité]=D$42)),
IF('F2 - Facturation H'!$S$1&gt;SUM((Table6[Efficience max])*(Table6[Activité]=D$42)),D$44*'F2 - Facturation H'!$S$1/SUM((Table6[Efficience max])*(Table6[Activité]=D$42)),D$44)))</f>
        <v>0</v>
      </c>
      <c r="E45" s="155" cm="1">
        <f t="array" ref="E45">IF('F2 - Facturation H'!$S$1="","",
IF('F2 - Facturation H'!$S$1&lt;SUM((Table6[Efficience min])*(Table6[Activité]=E$42)),E$44*'F2 - Facturation H'!$S$1/SUM((Table6[Efficience min])*(Table6[Activité]=E$42)),
IF('F2 - Facturation H'!$S$1&gt;SUM((Table6[Efficience max])*(Table6[Activité]=E$42)),E$44*'F2 - Facturation H'!$S$1/SUM((Table6[Efficience max])*(Table6[Activité]=E$42)),E$44)))</f>
        <v>0</v>
      </c>
      <c r="F45" s="601" cm="1">
        <f t="array" ref="F45">IF('F2 - Facturation H'!$S$1="","",
IF('F2 - Facturation H'!$S$1&lt;SUM((Table6[Efficience min])*(Table6[Activité]=F$42)),F$44*'F2 - Facturation H'!$S$1/SUM((Table6[Efficience min])*(Table6[Activité]=F$42)),
IF('F2 - Facturation H'!$S$1&gt;SUM((Table6[Efficience max])*(Table6[Activité]=F$42)),F$44*'F2 - Facturation H'!$S$1/SUM((Table6[Efficience max])*(Table6[Activité]=F$42)),F$44)))</f>
        <v>0</v>
      </c>
      <c r="G45" s="592" cm="1">
        <f t="array" ref="G45">IF('F2 - Facturation H'!$S$1="","",
IF('F2 - Facturation H'!$S$1&lt;SUM((Table6[Efficience min])*(Table6[Activité]="xxx")),G$44*'F2 - Facturation H'!$S$1/SUM((Table6[Efficience min])*(Table6[Activité]="xxx")),
IF('F2 - Facturation H'!$S$1&gt;SUM((Table6[Efficience max])*(Table6[Activité]="xxx")),G$44*'F2 - Facturation H'!$S$1/SUM((Table6[Efficience max])*(Table6[Activité]="xxx")),G$44)))</f>
        <v>0</v>
      </c>
    </row>
    <row r="46" spans="1:9" ht="15.75" thickBot="1" x14ac:dyDescent="0.3">
      <c r="A46" s="602" t="s">
        <v>268</v>
      </c>
      <c r="B46" s="604">
        <f>IF(B$44=0,0,B$43/B$45)</f>
        <v>0</v>
      </c>
      <c r="C46" s="605">
        <f t="shared" ref="C46:F46" si="2">IF(C$44=0,0,C$43/C$45)</f>
        <v>0</v>
      </c>
      <c r="D46" s="605">
        <f t="shared" si="2"/>
        <v>0</v>
      </c>
      <c r="E46" s="605">
        <f t="shared" si="2"/>
        <v>0</v>
      </c>
      <c r="F46" s="606">
        <f t="shared" si="2"/>
        <v>0</v>
      </c>
      <c r="G46" s="607">
        <f>IF(G$44=0,0,G$43/G$45)</f>
        <v>0</v>
      </c>
    </row>
    <row r="47" spans="1:9" ht="15.75" thickBot="1" x14ac:dyDescent="0.3">
      <c r="A47" s="603" t="s">
        <v>633</v>
      </c>
      <c r="B47" s="608" t="str">
        <f>IF(B44=0,"",IF(AND(B46&gt;_xlfn.XLOOKUP(B$42,$D$35:$D$40,$E$35:$E$40),B44&lt;&gt;0),"Oui","Non"))</f>
        <v/>
      </c>
      <c r="C47" s="609" t="str">
        <f t="shared" ref="C47:D47" si="3">IF(C44=0,"",IF(AND(C46&gt;_xlfn.XLOOKUP(C$42,$D$35:$D$40,$E$35:$E$40),C44&lt;&gt;0),"Oui","Non"))</f>
        <v/>
      </c>
      <c r="D47" s="609" t="str">
        <f t="shared" si="3"/>
        <v/>
      </c>
      <c r="E47" s="609" t="str">
        <f>IF(E44=0,"",IF(AND(E46&gt;=_xlfn.XLOOKUP(E$42,$D$35:$D$40,$E$35:$E$40),E44&lt;&gt;0),"Oui","Non"))</f>
        <v/>
      </c>
      <c r="F47" s="609" t="str">
        <f>IF(F44=0,"",IF(AND(F46&gt;=_xlfn.XLOOKUP(F$42,$D$35:$D$40,$E$35:$E$40),F44&lt;&gt;0),"Oui","Non"))</f>
        <v/>
      </c>
      <c r="G47" s="610"/>
    </row>
    <row r="49" spans="5:6" x14ac:dyDescent="0.25">
      <c r="E49" s="101"/>
      <c r="F49" s="101"/>
    </row>
  </sheetData>
  <sheetProtection algorithmName="SHA-512" hashValue="otX9hlSBW5rn/1heSgjjl6K3Ga1L2VSIfPdEcMoQuO1CbEmwJYgxO4mNBAhXqMu9Fsli1uOrHNuftd6OB030qg==" saltValue="BJQggmStctWal7bWqaRZ2g==" spinCount="100000" sheet="1" objects="1" scenarios="1"/>
  <mergeCells count="6">
    <mergeCell ref="A40:C40"/>
    <mergeCell ref="A35:C35"/>
    <mergeCell ref="A36:C36"/>
    <mergeCell ref="A37:C37"/>
    <mergeCell ref="A38:C38"/>
    <mergeCell ref="A39:C39"/>
  </mergeCells>
  <conditionalFormatting sqref="B21 B29">
    <cfRule type="containsText" dxfId="15" priority="5" operator="containsText" text="Oui">
      <formula>NOT(ISERROR(SEARCH("Oui",B21)))</formula>
    </cfRule>
    <cfRule type="containsText" dxfId="14" priority="6" operator="containsText" text="Non">
      <formula>NOT(ISERROR(SEARCH("Non",B21)))</formula>
    </cfRule>
  </conditionalFormatting>
  <conditionalFormatting sqref="B47:F47">
    <cfRule type="containsText" dxfId="13" priority="3" operator="containsText" text="Oui">
      <formula>NOT(ISERROR(SEARCH("Oui",B47)))</formula>
    </cfRule>
    <cfRule type="containsText" dxfId="12" priority="4" operator="containsText" text="Non">
      <formula>NOT(ISERROR(SEARCH("Non",B47)))</formula>
    </cfRule>
  </conditionalFormatting>
  <conditionalFormatting sqref="L21">
    <cfRule type="containsText" dxfId="11" priority="1" operator="containsText" text="Oui">
      <formula>NOT(ISERROR(SEARCH("Oui",L21)))</formula>
    </cfRule>
    <cfRule type="containsText" dxfId="10" priority="2" operator="containsText" text="Non">
      <formula>NOT(ISERROR(SEARCH("Non",L21)))</formula>
    </cfRule>
  </conditionalFormatting>
  <pageMargins left="0.7" right="0.7" top="0.75" bottom="0.75" header="0.3" footer="0.3"/>
  <pageSetup paperSize="9"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1F270-0FB5-487C-AAAA-3205C3F47DB0}">
  <sheetPr>
    <tabColor theme="5" tint="0.39997558519241921"/>
    <pageSetUpPr fitToPage="1"/>
  </sheetPr>
  <dimension ref="A1:N1110"/>
  <sheetViews>
    <sheetView zoomScale="80" zoomScaleNormal="80" workbookViewId="0">
      <selection activeCell="G148" sqref="G148"/>
    </sheetView>
  </sheetViews>
  <sheetFormatPr defaultColWidth="11.5703125" defaultRowHeight="15" x14ac:dyDescent="0.25"/>
  <cols>
    <col min="1" max="1" width="11.5703125" customWidth="1"/>
    <col min="2" max="2" width="54.5703125" customWidth="1"/>
    <col min="3" max="3" width="29.140625" customWidth="1"/>
    <col min="4" max="4" width="29.28515625" customWidth="1"/>
    <col min="5" max="7" width="29.140625" customWidth="1"/>
    <col min="8" max="8" width="26.28515625" customWidth="1"/>
    <col min="9" max="9" width="18.140625" customWidth="1"/>
    <col min="10" max="10" width="11.85546875" customWidth="1"/>
    <col min="11" max="13" width="12.28515625" customWidth="1"/>
    <col min="14" max="16" width="29.28515625" customWidth="1"/>
    <col min="17" max="21" width="22.5703125" customWidth="1"/>
    <col min="23" max="24" width="14.7109375" customWidth="1"/>
    <col min="25" max="26" width="12.7109375" customWidth="1"/>
  </cols>
  <sheetData>
    <row r="1" spans="1:14" ht="87" customHeight="1" x14ac:dyDescent="0.25">
      <c r="B1" s="767" t="s">
        <v>485</v>
      </c>
      <c r="C1" s="767"/>
      <c r="D1" s="767"/>
    </row>
    <row r="2" spans="1:14" x14ac:dyDescent="0.25">
      <c r="B2" s="92"/>
      <c r="C2" s="92"/>
      <c r="D2" s="92"/>
      <c r="E2" s="92"/>
      <c r="F2" s="92"/>
      <c r="G2" s="92"/>
      <c r="H2" s="92"/>
      <c r="I2" s="92"/>
      <c r="K2" s="22"/>
      <c r="L2" s="22"/>
      <c r="M2" s="22"/>
    </row>
    <row r="3" spans="1:14" ht="18.75" x14ac:dyDescent="0.3">
      <c r="A3" t="str">
        <f>IF(SUM('F2 - Facturation H'!$G$4:$G$18)=0,"Hide","")</f>
        <v>Hide</v>
      </c>
      <c r="B3" s="195" t="str">
        <f>'F0 - Générales'!B4</f>
        <v>xxx</v>
      </c>
      <c r="C3" s="195" t="str">
        <f>'F0 - Générales'!B7</f>
        <v>Base/Ortho</v>
      </c>
      <c r="D3" s="194"/>
      <c r="E3" s="194"/>
      <c r="F3" s="194"/>
      <c r="G3" s="194"/>
      <c r="H3" s="194"/>
      <c r="I3" s="194"/>
      <c r="J3" s="90"/>
      <c r="K3" s="92"/>
      <c r="L3" s="92"/>
      <c r="M3" s="92"/>
    </row>
    <row r="4" spans="1:14" x14ac:dyDescent="0.25">
      <c r="A4" t="str">
        <f>IF(SUM('F2 - Facturation H'!$G$4:$G$18)=0,"Hide","")</f>
        <v>Hide</v>
      </c>
      <c r="B4" s="160"/>
      <c r="C4" s="160"/>
      <c r="D4" s="160"/>
      <c r="E4" s="160"/>
      <c r="F4" s="160"/>
      <c r="G4" s="160"/>
      <c r="H4" s="160"/>
      <c r="I4" s="160"/>
    </row>
    <row r="5" spans="1:14" x14ac:dyDescent="0.25">
      <c r="A5" t="str">
        <f>IF(SUM('F2 - Facturation H'!$G$4:$G$18)=0,"Hide","")</f>
        <v>Hide</v>
      </c>
      <c r="B5" s="160" t="str">
        <f>IF(C3="9.1","Universitaire","")</f>
        <v/>
      </c>
      <c r="C5" s="587" cm="1">
        <f t="array" ref="C5">IF(C3="9.1",SUM((RDP_Effectif[ETP])*(RDP_Effectif[Affectation]="Encadrement")*(RDP_Effectif[Carrière]="PE1"))
+SUM((RDP_Effectif[ETP])*(RDP_Effectif[Affectation]="Encadrement")*(RDP_Effectif[Carrière]="PA1"))
+SUM((RDP_Effectif[ETP])*(RDP_Effectif[Affectation]="Encadrement")*(RDP_Effectif[Carrière]="C7")),0)</f>
        <v>0</v>
      </c>
      <c r="D5" s="160"/>
      <c r="E5" s="160"/>
      <c r="F5" s="160"/>
      <c r="G5" s="160"/>
      <c r="H5" s="160"/>
      <c r="I5" s="202"/>
    </row>
    <row r="6" spans="1:14" x14ac:dyDescent="0.25">
      <c r="A6" t="str">
        <f>IF(SUM('F2 - Facturation H'!$G$4:$G$18)=0,"Hide","")</f>
        <v>Hide</v>
      </c>
      <c r="B6" s="160" t="str">
        <f>IF(C3="9.1","Bac+ (sans univesitaire)","Bac+")</f>
        <v>Bac+</v>
      </c>
      <c r="C6" s="209" t="e" cm="1">
        <f t="array" ref="C6">SUM((RDP_Effectif[ETP])*(RDP_Effectif[Affectation]="Encadrement")*(_xlfn.XLOOKUP(RDP_Effectif[Carrière],Table7[Carrière],Table7[Niveau qualification])="Post-secondaire"))-C5</f>
        <v>#N/A</v>
      </c>
      <c r="D6" s="160"/>
      <c r="E6" s="160"/>
      <c r="F6" s="160"/>
      <c r="G6" s="178"/>
      <c r="H6" s="160"/>
      <c r="I6" s="160"/>
    </row>
    <row r="7" spans="1:14" x14ac:dyDescent="0.25">
      <c r="A7" t="str">
        <f>IF(SUM('F2 - Facturation H'!$G$4:$G$18)=0,"Hide","")</f>
        <v>Hide</v>
      </c>
      <c r="B7" s="160" t="s">
        <v>484</v>
      </c>
      <c r="C7" s="209" t="e" cm="1">
        <f t="array" ref="C7">SUM((RDP_Effectif[ETP])*(RDP_Effectif[Affectation]="Encadrement")*(_xlfn.XLOOKUP(RDP_Effectif[Carrière],Table7[Carrière],Table7[Niveau qualification])="Secondaire"))</f>
        <v>#N/A</v>
      </c>
      <c r="D7" s="160"/>
      <c r="E7" s="160"/>
      <c r="F7" s="160"/>
      <c r="G7" s="160"/>
      <c r="H7" s="160"/>
      <c r="I7" s="160"/>
    </row>
    <row r="8" spans="1:14" x14ac:dyDescent="0.25">
      <c r="A8" t="str">
        <f>IF(SUM('F2 - Facturation H'!$G$4:$G$18)=0,"Hide","")</f>
        <v>Hide</v>
      </c>
      <c r="B8" s="160" t="s">
        <v>483</v>
      </c>
      <c r="C8" s="209" t="e" cm="1">
        <f t="array" ref="C8">SUM((RDP_Effectif[ETP])*(RDP_Effectif[Affectation]="Encadrement")*(_xlfn.XLOOKUP(RDP_Effectif[Carrière],Table7[Carrière],Table7[Niveau qualification])="ASF et aux. de vie"))</f>
        <v>#N/A</v>
      </c>
      <c r="D8" s="160"/>
      <c r="E8" s="160"/>
      <c r="F8" s="160"/>
      <c r="G8" s="160"/>
      <c r="H8" s="160"/>
      <c r="I8" s="160"/>
      <c r="J8" s="22"/>
    </row>
    <row r="9" spans="1:14" x14ac:dyDescent="0.25">
      <c r="A9" t="str">
        <f>IF(SUM('F2 - Facturation H'!$G$4:$G$18)=0,"Hide","")</f>
        <v>Hide</v>
      </c>
      <c r="B9" s="160" t="s">
        <v>482</v>
      </c>
      <c r="C9" s="209" t="e" cm="1">
        <f t="array" ref="C9">SUM((RDP_Effectif[ETP])*(RDP_Effectif[Affectation]="Encadrement")*(_xlfn.XLOOKUP(RDP_Effectif[Carrière],Table7[Carrière],Table7[Niveau qualification])="Non qualifié"))</f>
        <v>#N/A</v>
      </c>
      <c r="D9" s="160"/>
      <c r="E9" s="178"/>
      <c r="F9" s="178" t="s">
        <v>130</v>
      </c>
      <c r="G9" s="199">
        <f>'F4 - RTT'!D48</f>
        <v>1595.0699999999997</v>
      </c>
      <c r="H9" s="160"/>
      <c r="I9" s="160"/>
    </row>
    <row r="10" spans="1:14" x14ac:dyDescent="0.25">
      <c r="A10" t="str">
        <f>IF(SUM('F2 - Facturation H'!$G$4:$G$18)=0,"Hide","")</f>
        <v>Hide</v>
      </c>
      <c r="B10" s="208" t="s">
        <v>69</v>
      </c>
      <c r="C10" s="207" t="e">
        <f>SUM(C6:C9)</f>
        <v>#N/A</v>
      </c>
      <c r="D10" s="160"/>
      <c r="E10" s="160"/>
      <c r="F10" s="74"/>
      <c r="G10" s="74" t="s">
        <v>408</v>
      </c>
      <c r="H10" s="74" t="s">
        <v>471</v>
      </c>
      <c r="I10" s="74" t="s">
        <v>47</v>
      </c>
      <c r="M10" t="s">
        <v>10</v>
      </c>
      <c r="N10" s="205">
        <v>0.6</v>
      </c>
    </row>
    <row r="11" spans="1:14" x14ac:dyDescent="0.25">
      <c r="A11" t="str">
        <f>IF(SUM('F2 - Facturation H'!$G$4:$G$18)=0,"Hide","")</f>
        <v>Hide</v>
      </c>
      <c r="B11" s="160"/>
      <c r="C11" s="160"/>
      <c r="D11" s="160"/>
      <c r="E11" s="160"/>
      <c r="F11" s="74" t="s">
        <v>470</v>
      </c>
      <c r="G11" s="201">
        <f>G38+G64+G91+G119+G146</f>
        <v>0</v>
      </c>
      <c r="H11" s="201">
        <f>H38+H64+H91+H119+H146</f>
        <v>0</v>
      </c>
      <c r="I11" s="200">
        <f>G11+H11</f>
        <v>0</v>
      </c>
      <c r="M11" t="s">
        <v>12</v>
      </c>
      <c r="N11" s="205">
        <v>0.6</v>
      </c>
    </row>
    <row r="12" spans="1:14" x14ac:dyDescent="0.25">
      <c r="A12" t="str">
        <f>IF(SUM('F2 - Facturation H'!$G$4:$G$18)=0,"Hide","")</f>
        <v>Hide</v>
      </c>
      <c r="B12" s="160"/>
      <c r="C12" s="160"/>
      <c r="D12" s="160"/>
      <c r="E12" s="160"/>
      <c r="F12" s="160" t="s">
        <v>127</v>
      </c>
      <c r="G12" s="160" t="e">
        <f>I11/C10/G9</f>
        <v>#N/A</v>
      </c>
      <c r="H12" s="160"/>
      <c r="I12" s="160"/>
      <c r="M12" t="s">
        <v>14</v>
      </c>
      <c r="N12" s="205">
        <v>0.7</v>
      </c>
    </row>
    <row r="13" spans="1:14" x14ac:dyDescent="0.25">
      <c r="A13" t="str">
        <f>IF(SUM('F2 - Facturation H'!$G$4:$G$18)=0,"Hide","")</f>
        <v>Hide</v>
      </c>
      <c r="B13" s="160"/>
      <c r="C13" s="160"/>
      <c r="D13" s="160"/>
      <c r="E13" s="160"/>
      <c r="F13" s="160"/>
      <c r="G13" s="160"/>
      <c r="H13" s="160"/>
      <c r="I13" s="160"/>
      <c r="M13" t="s">
        <v>16</v>
      </c>
      <c r="N13" s="205">
        <v>1</v>
      </c>
    </row>
    <row r="14" spans="1:14" x14ac:dyDescent="0.25">
      <c r="A14" t="str">
        <f>IF(SUM('F2 - Facturation H'!$G$4:$G$18)=0,"Hide","")</f>
        <v>Hide</v>
      </c>
      <c r="B14" s="160"/>
      <c r="C14" s="160"/>
      <c r="D14" s="160"/>
      <c r="E14" s="160"/>
      <c r="F14" s="160" t="str">
        <f>IF(C3="9,1","%Universitaire","% bachelor et plus")</f>
        <v>% bachelor et plus</v>
      </c>
      <c r="G14" s="160" t="e">
        <f>IF(C3="9.1",C5/C10,C6/C10)</f>
        <v>#N/A</v>
      </c>
      <c r="H14" s="206" t="e">
        <f>IF(G14&gt;=G15,"test de plausibilité réussi","test de plausibilité pas réussi")</f>
        <v>#N/A</v>
      </c>
      <c r="I14" s="160"/>
      <c r="M14">
        <v>11</v>
      </c>
      <c r="N14" s="205">
        <v>1</v>
      </c>
    </row>
    <row r="15" spans="1:14" x14ac:dyDescent="0.25">
      <c r="A15" t="str">
        <f>IF(SUM('F2 - Facturation H'!$G$4:$G$18)=0,"Hide","")</f>
        <v>Hide</v>
      </c>
      <c r="B15" s="160"/>
      <c r="C15" s="160"/>
      <c r="D15" s="160"/>
      <c r="E15" s="160"/>
      <c r="F15" s="160" t="s">
        <v>481</v>
      </c>
      <c r="G15" s="204" t="e">
        <f>VLOOKUP(C3,M10:N14,2,FALSE)</f>
        <v>#N/A</v>
      </c>
      <c r="H15" s="160"/>
      <c r="I15" s="160"/>
      <c r="J15" s="92"/>
      <c r="K15" s="22"/>
      <c r="L15" s="22"/>
      <c r="M15" s="22"/>
    </row>
    <row r="16" spans="1:14" x14ac:dyDescent="0.25">
      <c r="A16" t="str">
        <f>IF(SUM('F2 - Facturation H'!$G$4:$G$18)=0,"Hide","")</f>
        <v>Hide</v>
      </c>
      <c r="B16" s="160"/>
      <c r="C16" s="160"/>
      <c r="D16" s="160"/>
      <c r="E16" s="160"/>
      <c r="F16" s="160"/>
      <c r="G16" s="160"/>
      <c r="H16" s="160"/>
      <c r="I16" s="160"/>
      <c r="J16" s="92"/>
      <c r="K16" s="93"/>
      <c r="L16" s="93"/>
      <c r="M16" s="93"/>
    </row>
    <row r="17" spans="1:14" x14ac:dyDescent="0.25">
      <c r="A17" t="str">
        <f>IF(SUM('F2 - Facturation H'!$G$4:$G$18)=0,"Hide","")</f>
        <v>Hide</v>
      </c>
      <c r="B17" s="160"/>
      <c r="C17" s="160"/>
      <c r="D17" s="160"/>
      <c r="E17" s="160"/>
      <c r="I17" s="160"/>
      <c r="J17" s="92"/>
      <c r="K17" s="22"/>
      <c r="L17" s="22"/>
      <c r="M17" s="22"/>
    </row>
    <row r="18" spans="1:14" x14ac:dyDescent="0.25">
      <c r="A18" t="str">
        <f>IF(SUM('F2 - Facturation H'!$G$4:$G$18)=0,"Hide","")</f>
        <v>Hide</v>
      </c>
      <c r="B18" s="160"/>
      <c r="C18" s="160"/>
      <c r="D18" s="160"/>
      <c r="E18" s="160"/>
      <c r="F18" s="160"/>
      <c r="G18" s="160"/>
      <c r="H18" s="160"/>
      <c r="I18" s="160"/>
      <c r="J18" s="92"/>
      <c r="K18" s="22"/>
      <c r="L18" s="22"/>
      <c r="M18" s="22"/>
    </row>
    <row r="19" spans="1:14" x14ac:dyDescent="0.25">
      <c r="A19" t="str">
        <f>IF(SUM('F2 - Facturation H'!$G$4:$G$18)=0,"Hide","")</f>
        <v>Hide</v>
      </c>
      <c r="B19" s="160"/>
      <c r="C19" s="160"/>
      <c r="D19" s="160"/>
      <c r="E19" s="160"/>
      <c r="F19" s="160"/>
      <c r="G19" s="160"/>
      <c r="H19" s="160"/>
      <c r="I19" s="160"/>
      <c r="K19" s="22"/>
      <c r="L19" s="22"/>
      <c r="M19" s="22"/>
    </row>
    <row r="20" spans="1:14" x14ac:dyDescent="0.25">
      <c r="A20" t="str">
        <f>IF(SUM('F2 - Facturation H'!$G$4:$G$18)=0,"Hide","")</f>
        <v>Hide</v>
      </c>
      <c r="B20" s="160"/>
      <c r="C20" s="160"/>
      <c r="D20" s="160"/>
      <c r="E20" s="160"/>
      <c r="F20" s="160"/>
      <c r="G20" s="160"/>
      <c r="H20" s="160"/>
      <c r="I20" s="160"/>
    </row>
    <row r="21" spans="1:14" x14ac:dyDescent="0.25">
      <c r="A21" t="str">
        <f>IF(SUM('F2 - Facturation H'!$G$4:$G$18)=0,"Hide","")</f>
        <v>Hide</v>
      </c>
      <c r="B21" s="160"/>
      <c r="C21" s="160" t="s">
        <v>307</v>
      </c>
      <c r="D21" s="160"/>
      <c r="E21" s="160"/>
      <c r="F21" s="145" t="s">
        <v>306</v>
      </c>
      <c r="G21" t="str">
        <f>'F0 - Générales'!B4</f>
        <v>xxx</v>
      </c>
      <c r="H21" s="160"/>
      <c r="I21" s="160"/>
    </row>
    <row r="22" spans="1:14" x14ac:dyDescent="0.25">
      <c r="A22" t="str">
        <f>IF(SUM('F2 - Facturation H'!$G$4:$G$18)=0,"Hide","")</f>
        <v>Hide</v>
      </c>
      <c r="B22" s="160"/>
      <c r="C22" s="160" t="s">
        <v>480</v>
      </c>
      <c r="D22" s="160"/>
      <c r="E22" s="160"/>
      <c r="F22" s="160"/>
      <c r="G22" s="160"/>
      <c r="H22" s="160"/>
      <c r="I22" s="160"/>
    </row>
    <row r="23" spans="1:14" x14ac:dyDescent="0.25">
      <c r="A23" t="str">
        <f>IF(SUM('F2 - Facturation H'!$G$4:$G$18)=0,"Hide","")</f>
        <v>Hide</v>
      </c>
      <c r="B23" s="160"/>
      <c r="C23" s="160"/>
      <c r="D23" s="160"/>
      <c r="E23" s="160"/>
      <c r="F23" s="160"/>
      <c r="G23" s="160"/>
      <c r="H23" s="160"/>
      <c r="I23" s="160"/>
    </row>
    <row r="24" spans="1:14" x14ac:dyDescent="0.25">
      <c r="A24" t="str">
        <f>IF(SUM('F2 - Facturation H'!$G$4:$G$18)=0,"Hide","")</f>
        <v>Hide</v>
      </c>
      <c r="B24" s="160"/>
      <c r="C24" s="160"/>
      <c r="D24" s="160"/>
      <c r="E24" s="160"/>
      <c r="F24" s="160"/>
      <c r="G24" s="160"/>
      <c r="H24" s="160"/>
      <c r="I24" s="160"/>
    </row>
    <row r="25" spans="1:14" x14ac:dyDescent="0.25">
      <c r="A25" t="str">
        <f>IF(SUM('F2 - Facturation H'!$G$4:$G$18)=0,"Hide","")</f>
        <v>Hide</v>
      </c>
      <c r="B25" s="160"/>
      <c r="C25" s="160"/>
      <c r="D25" s="160"/>
      <c r="E25" s="160"/>
      <c r="F25" s="160"/>
      <c r="G25" s="160"/>
      <c r="H25" s="160"/>
      <c r="I25" s="160"/>
      <c r="J25" s="111"/>
      <c r="K25" s="111"/>
      <c r="L25" s="111"/>
      <c r="M25" s="111"/>
      <c r="N25" s="111"/>
    </row>
    <row r="26" spans="1:14" x14ac:dyDescent="0.25">
      <c r="A26" t="str">
        <f>IF(SUM('F2 - Facturation H'!$G$4:$G$18)=0,"Hide","")</f>
        <v>Hide</v>
      </c>
      <c r="B26" s="160"/>
      <c r="C26" s="160" t="s">
        <v>543</v>
      </c>
      <c r="D26" s="160"/>
      <c r="E26" s="160"/>
      <c r="F26" s="160"/>
      <c r="G26" s="160"/>
      <c r="H26" s="160"/>
      <c r="I26" s="160"/>
    </row>
    <row r="27" spans="1:14" x14ac:dyDescent="0.25">
      <c r="A27" t="str">
        <f>IF(SUM('F2 - Facturation H'!$G$4:$G$18)=0,"Hide","")</f>
        <v>Hide</v>
      </c>
      <c r="B27" s="160"/>
      <c r="C27" s="160" t="s">
        <v>544</v>
      </c>
      <c r="D27" s="160"/>
      <c r="E27" s="160"/>
      <c r="F27" s="160"/>
      <c r="G27" s="160"/>
      <c r="H27" s="160"/>
      <c r="I27" s="160"/>
    </row>
    <row r="28" spans="1:14" x14ac:dyDescent="0.25">
      <c r="A28" t="str">
        <f>IF(SUM('F2 - Facturation H'!$G$4:$G$18)=0,"Hide","")</f>
        <v>Hide</v>
      </c>
    </row>
    <row r="29" spans="1:14" x14ac:dyDescent="0.25">
      <c r="A29" t="str">
        <f>IF(SUM('F2 - Facturation H'!$G$4:$G$18)=0,"Hide","")</f>
        <v>Hide</v>
      </c>
      <c r="B29" s="92"/>
      <c r="C29" s="92"/>
      <c r="D29" s="92"/>
      <c r="E29" s="92"/>
      <c r="F29" s="92"/>
      <c r="G29" s="92"/>
      <c r="H29" s="203" t="s">
        <v>479</v>
      </c>
      <c r="I29" s="92" t="s">
        <v>476</v>
      </c>
      <c r="M29" t="s">
        <v>478</v>
      </c>
    </row>
    <row r="30" spans="1:14" ht="18.75" x14ac:dyDescent="0.3">
      <c r="A30" t="str">
        <f>IF('F2 - Facturation H'!$G$5=0,"Hide",IF($I$29="Oui","","Hide"))</f>
        <v>Hide</v>
      </c>
      <c r="B30" s="195" t="str">
        <f>'F0 - Générales'!B4</f>
        <v>xxx</v>
      </c>
      <c r="C30" s="195" t="s">
        <v>477</v>
      </c>
      <c r="D30" s="194"/>
      <c r="E30" s="194"/>
      <c r="F30" s="194"/>
      <c r="G30" s="194"/>
      <c r="H30" s="194"/>
      <c r="I30" s="194"/>
      <c r="M30" t="s">
        <v>476</v>
      </c>
    </row>
    <row r="31" spans="1:14" x14ac:dyDescent="0.25">
      <c r="A31" t="str">
        <f>IF('F2 - Facturation H'!$G$5=0,"Hide",IF($I$29="Oui","","Hide"))</f>
        <v>Hide</v>
      </c>
      <c r="B31" s="160"/>
      <c r="C31" s="160"/>
      <c r="D31" s="160"/>
      <c r="E31" s="160"/>
      <c r="F31" s="160"/>
      <c r="G31" s="160"/>
      <c r="H31" s="160"/>
      <c r="I31" s="160"/>
    </row>
    <row r="32" spans="1:14" x14ac:dyDescent="0.25">
      <c r="A32" t="str">
        <f>IF('F2 - Facturation H'!$G$5=0,"Hide",IF($I$29="Oui","","Hide"))</f>
        <v>Hide</v>
      </c>
      <c r="E32" s="160"/>
      <c r="F32" s="160"/>
      <c r="G32" s="160"/>
      <c r="H32" s="160"/>
      <c r="I32" s="202"/>
    </row>
    <row r="33" spans="1:9" x14ac:dyDescent="0.25">
      <c r="A33" t="str">
        <f>IF('F2 - Facturation H'!$G$5=0,"Hide",IF($I$29="Oui","","Hide"))</f>
        <v>Hide</v>
      </c>
      <c r="E33" s="160"/>
      <c r="F33" s="160"/>
      <c r="G33" s="178"/>
      <c r="H33" s="160"/>
      <c r="I33" s="160"/>
    </row>
    <row r="34" spans="1:9" x14ac:dyDescent="0.25">
      <c r="A34" t="str">
        <f>IF('F2 - Facturation H'!$G$5=0,"Hide",IF($I$29="Oui","","Hide"))</f>
        <v>Hide</v>
      </c>
      <c r="E34" s="160"/>
      <c r="F34" s="160"/>
      <c r="G34" s="160"/>
      <c r="H34" s="160"/>
      <c r="I34" s="160"/>
    </row>
    <row r="35" spans="1:9" x14ac:dyDescent="0.25">
      <c r="A35" t="str">
        <f>IF('F2 - Facturation H'!$G$5=0,"Hide",IF($I$29="Oui","","Hide"))</f>
        <v>Hide</v>
      </c>
      <c r="E35" s="160"/>
      <c r="F35" s="160"/>
      <c r="G35" s="160"/>
      <c r="H35" s="160"/>
      <c r="I35" s="160"/>
    </row>
    <row r="36" spans="1:9" x14ac:dyDescent="0.25">
      <c r="A36" t="str">
        <f>IF('F2 - Facturation H'!$G$5=0,"Hide",IF($I$29="Oui","","Hide"))</f>
        <v>Hide</v>
      </c>
      <c r="E36" s="178"/>
      <c r="F36" s="178" t="s">
        <v>130</v>
      </c>
      <c r="G36" s="199">
        <f>'F4 - RTT'!D48</f>
        <v>1595.0699999999997</v>
      </c>
      <c r="H36" s="160"/>
      <c r="I36" s="160"/>
    </row>
    <row r="37" spans="1:9" x14ac:dyDescent="0.25">
      <c r="A37" t="str">
        <f>IF('F2 - Facturation H'!$G$5=0,"Hide",IF($I$29="Oui","","Hide"))</f>
        <v>Hide</v>
      </c>
      <c r="E37" s="160"/>
      <c r="F37" s="74"/>
      <c r="G37" s="74" t="s">
        <v>408</v>
      </c>
      <c r="H37" s="74" t="s">
        <v>471</v>
      </c>
      <c r="I37" s="74" t="s">
        <v>47</v>
      </c>
    </row>
    <row r="38" spans="1:9" x14ac:dyDescent="0.25">
      <c r="A38" t="str">
        <f>IF('F2 - Facturation H'!$G$5=0,"Hide",IF($I$29="Oui","","Hide"))</f>
        <v>Hide</v>
      </c>
      <c r="E38" s="160"/>
      <c r="F38" s="74" t="s">
        <v>470</v>
      </c>
      <c r="G38" s="201">
        <f>'F2 - Facturation H'!E5</f>
        <v>0</v>
      </c>
      <c r="H38" s="201">
        <f>'F2 - Facturation H'!F5</f>
        <v>0</v>
      </c>
      <c r="I38" s="200">
        <f>G38+H38</f>
        <v>0</v>
      </c>
    </row>
    <row r="39" spans="1:9" x14ac:dyDescent="0.25">
      <c r="A39" t="str">
        <f>IF('F2 - Facturation H'!$G$5=0,"Hide",IF($I$29="Oui","","Hide"))</f>
        <v>Hide</v>
      </c>
      <c r="E39" s="160"/>
      <c r="F39" s="160"/>
      <c r="G39" s="160"/>
      <c r="H39" s="160"/>
      <c r="I39" s="160"/>
    </row>
    <row r="40" spans="1:9" x14ac:dyDescent="0.25">
      <c r="A40" t="str">
        <f>IF('F2 - Facturation H'!$G$5=0,"Hide",IF($I$29="Oui","","Hide"))</f>
        <v>Hide</v>
      </c>
      <c r="E40" s="160"/>
      <c r="F40" s="160"/>
      <c r="H40" s="160"/>
      <c r="I40" s="160"/>
    </row>
    <row r="41" spans="1:9" x14ac:dyDescent="0.25">
      <c r="A41" t="str">
        <f>IF('F2 - Facturation H'!$G$5=0,"Hide",IF($I$29="Oui","","Hide"))</f>
        <v>Hide</v>
      </c>
      <c r="E41" s="160"/>
      <c r="I41" s="160"/>
    </row>
    <row r="42" spans="1:9" x14ac:dyDescent="0.25">
      <c r="A42" t="str">
        <f>IF('F2 - Facturation H'!$G$5=0,"Hide",IF($I$29="Oui","","Hide"))</f>
        <v>Hide</v>
      </c>
      <c r="E42" s="160"/>
      <c r="F42" s="160"/>
      <c r="G42" s="160"/>
      <c r="H42" s="160"/>
      <c r="I42" s="160"/>
    </row>
    <row r="43" spans="1:9" x14ac:dyDescent="0.25">
      <c r="A43" t="str">
        <f>IF('F2 - Facturation H'!$G$5=0,"Hide",IF($I$29="Oui","","Hide"))</f>
        <v>Hide</v>
      </c>
      <c r="E43" s="160"/>
      <c r="F43" s="160"/>
      <c r="G43" s="160"/>
      <c r="H43" s="160"/>
      <c r="I43" s="160"/>
    </row>
    <row r="44" spans="1:9" x14ac:dyDescent="0.25">
      <c r="A44" t="str">
        <f>IF('F2 - Facturation H'!$G$5=0,"Hide",IF($I$29="Oui","","Hide"))</f>
        <v>Hide</v>
      </c>
      <c r="E44" s="160"/>
      <c r="I44" s="160"/>
    </row>
    <row r="45" spans="1:9" x14ac:dyDescent="0.25">
      <c r="A45" t="str">
        <f>IF('F2 - Facturation H'!$G$5=0,"Hide",IF($I$29="Oui","","Hide"))</f>
        <v>Hide</v>
      </c>
      <c r="E45" s="160"/>
      <c r="F45" s="160"/>
      <c r="G45" s="160"/>
      <c r="H45" s="160"/>
      <c r="I45" s="160"/>
    </row>
    <row r="46" spans="1:9" x14ac:dyDescent="0.25">
      <c r="A46" t="str">
        <f>IF('F2 - Facturation H'!$G$5=0,"Hide",IF($I$29="Oui","","Hide"))</f>
        <v>Hide</v>
      </c>
      <c r="E46" s="160"/>
      <c r="F46" s="160"/>
      <c r="G46" s="160"/>
      <c r="H46" s="160"/>
      <c r="I46" s="160"/>
    </row>
    <row r="47" spans="1:9" x14ac:dyDescent="0.25">
      <c r="A47" t="str">
        <f>IF('F2 - Facturation H'!$G$5=0,"Hide",IF($I$29="Oui","","Hide"))</f>
        <v>Hide</v>
      </c>
      <c r="E47" s="160"/>
      <c r="F47" s="160"/>
      <c r="G47" s="160"/>
      <c r="H47" s="160"/>
      <c r="I47" s="160"/>
    </row>
    <row r="48" spans="1:9" x14ac:dyDescent="0.25">
      <c r="A48" t="str">
        <f>IF('F2 - Facturation H'!$G$5=0,"Hide",IF($I$29="Oui","","Hide"))</f>
        <v>Hide</v>
      </c>
      <c r="E48" s="160"/>
      <c r="F48" s="145"/>
      <c r="G48" s="190"/>
      <c r="H48" s="160"/>
      <c r="I48" s="160"/>
    </row>
    <row r="49" spans="1:9" x14ac:dyDescent="0.25">
      <c r="A49" t="str">
        <f>IF('F2 - Facturation H'!$G$5=0,"Hide",IF($I$29="Oui","","Hide"))</f>
        <v>Hide</v>
      </c>
      <c r="E49" s="160"/>
      <c r="F49" s="160"/>
      <c r="G49" s="160"/>
      <c r="H49" s="160"/>
      <c r="I49" s="160"/>
    </row>
    <row r="50" spans="1:9" x14ac:dyDescent="0.25">
      <c r="A50" t="str">
        <f>IF('F2 - Facturation H'!$G$5=0,"Hide",IF($I$29="Oui","","Hide"))</f>
        <v>Hide</v>
      </c>
      <c r="E50" s="160"/>
      <c r="F50" s="160"/>
      <c r="G50" s="160"/>
      <c r="H50" s="160"/>
      <c r="I50" s="160"/>
    </row>
    <row r="51" spans="1:9" x14ac:dyDescent="0.25">
      <c r="A51" t="str">
        <f>IF('F2 - Facturation H'!$G$5=0,"Hide",IF($I$29="Oui","","Hide"))</f>
        <v>Hide</v>
      </c>
      <c r="E51" s="160"/>
      <c r="F51" s="160"/>
      <c r="G51" s="160"/>
      <c r="H51" s="160"/>
      <c r="I51" s="160"/>
    </row>
    <row r="52" spans="1:9" x14ac:dyDescent="0.25">
      <c r="A52" t="str">
        <f>IF('F2 - Facturation H'!$G$5=0,"Hide",IF($I$29="Oui","","Hide"))</f>
        <v>Hide</v>
      </c>
      <c r="E52" s="160"/>
      <c r="F52" s="160"/>
      <c r="G52" s="160"/>
      <c r="H52" s="160"/>
      <c r="I52" s="160"/>
    </row>
    <row r="53" spans="1:9" x14ac:dyDescent="0.25">
      <c r="A53" t="str">
        <f>IF('F2 - Facturation H'!$G$5=0,"Hide",IF($I$29="Oui","","Hide"))</f>
        <v>Hide</v>
      </c>
      <c r="E53" s="160"/>
      <c r="F53" s="160"/>
      <c r="G53" s="160"/>
      <c r="H53" s="160"/>
      <c r="I53" s="160"/>
    </row>
    <row r="54" spans="1:9" x14ac:dyDescent="0.25">
      <c r="A54" t="str">
        <f>IF('F2 - Facturation H'!$G$5=0,"Hide",IF($I$29="Oui","","Hide"))</f>
        <v>Hide</v>
      </c>
      <c r="E54" s="160"/>
      <c r="F54" s="160"/>
      <c r="G54" s="160"/>
      <c r="H54" s="160"/>
      <c r="I54" s="160"/>
    </row>
    <row r="55" spans="1:9" x14ac:dyDescent="0.25">
      <c r="A55" t="str">
        <f>IF('F2 - Facturation H'!$G$5=0,"Hide",IF($I$29="Oui","","Hide"))</f>
        <v>Hide</v>
      </c>
    </row>
    <row r="56" spans="1:9" ht="18.75" x14ac:dyDescent="0.3">
      <c r="A56" t="str">
        <f>IF('F2 - Facturation H'!$G$6=0,"Hide",IF($I$29="Oui","","Hide"))</f>
        <v>Hide</v>
      </c>
      <c r="B56" s="195" t="str">
        <f>'F0 - Générales'!B4</f>
        <v>xxx</v>
      </c>
      <c r="C56" s="195" t="s">
        <v>475</v>
      </c>
      <c r="D56" s="194"/>
      <c r="E56" s="194"/>
      <c r="F56" s="194"/>
      <c r="G56" s="194"/>
      <c r="H56" s="194"/>
      <c r="I56" s="194"/>
    </row>
    <row r="57" spans="1:9" x14ac:dyDescent="0.25">
      <c r="A57" t="str">
        <f>IF('F2 - Facturation H'!$G$6=0,"Hide",IF($I$29="Oui","","Hide"))</f>
        <v>Hide</v>
      </c>
      <c r="B57" s="143"/>
      <c r="C57" s="143"/>
      <c r="D57" s="101"/>
      <c r="E57" s="101"/>
      <c r="F57" s="101"/>
      <c r="G57" s="101"/>
      <c r="H57" s="101"/>
      <c r="I57" s="101"/>
    </row>
    <row r="58" spans="1:9" x14ac:dyDescent="0.25">
      <c r="A58" t="str">
        <f>IF('F2 - Facturation H'!$G$6=0,"Hide",IF($I$29="Oui","","Hide"))</f>
        <v>Hide</v>
      </c>
      <c r="B58" s="143"/>
      <c r="C58" s="143"/>
      <c r="D58" s="101"/>
      <c r="E58" s="101"/>
      <c r="F58" s="101"/>
      <c r="G58" s="101"/>
      <c r="H58" s="101"/>
      <c r="I58" s="197"/>
    </row>
    <row r="59" spans="1:9" x14ac:dyDescent="0.25">
      <c r="A59" t="str">
        <f>IF('F2 - Facturation H'!$G$6=0,"Hide",IF($I$29="Oui","","Hide"))</f>
        <v>Hide</v>
      </c>
      <c r="E59" s="101"/>
      <c r="F59" s="101"/>
      <c r="G59" s="72"/>
      <c r="H59" s="101"/>
      <c r="I59" s="101"/>
    </row>
    <row r="60" spans="1:9" x14ac:dyDescent="0.25">
      <c r="A60" t="str">
        <f>IF('F2 - Facturation H'!$G$6=0,"Hide",IF($I$29="Oui","","Hide"))</f>
        <v>Hide</v>
      </c>
      <c r="E60" s="101"/>
      <c r="F60" s="101"/>
      <c r="G60" s="101"/>
      <c r="H60" s="101"/>
      <c r="I60" s="101"/>
    </row>
    <row r="61" spans="1:9" x14ac:dyDescent="0.25">
      <c r="A61" t="str">
        <f>IF('F2 - Facturation H'!$G$6=0,"Hide",IF($I$29="Oui","","Hide"))</f>
        <v>Hide</v>
      </c>
      <c r="E61" s="101"/>
      <c r="F61" s="101"/>
      <c r="G61" s="101"/>
      <c r="H61" s="101"/>
      <c r="I61" s="101"/>
    </row>
    <row r="62" spans="1:9" x14ac:dyDescent="0.25">
      <c r="A62" t="str">
        <f>IF('F2 - Facturation H'!$G$6=0,"Hide",IF($I$29="Oui","","Hide"))</f>
        <v>Hide</v>
      </c>
      <c r="E62" s="72"/>
      <c r="F62" s="149" t="s">
        <v>130</v>
      </c>
      <c r="G62" s="199">
        <f>'F4 - RTT'!D48</f>
        <v>1595.0699999999997</v>
      </c>
      <c r="H62" s="192"/>
      <c r="I62" s="192"/>
    </row>
    <row r="63" spans="1:9" x14ac:dyDescent="0.25">
      <c r="A63" t="str">
        <f>IF('F2 - Facturation H'!$G$6=0,"Hide",IF($I$29="Oui","","Hide"))</f>
        <v>Hide</v>
      </c>
      <c r="E63" s="101"/>
      <c r="F63" s="109"/>
      <c r="G63" s="191" t="s">
        <v>408</v>
      </c>
      <c r="H63" s="191" t="s">
        <v>471</v>
      </c>
      <c r="I63" s="191" t="s">
        <v>47</v>
      </c>
    </row>
    <row r="64" spans="1:9" x14ac:dyDescent="0.25">
      <c r="A64" t="str">
        <f>IF('F2 - Facturation H'!$G$6=0,"Hide",IF($I$29="Oui","","Hide"))</f>
        <v>Hide</v>
      </c>
      <c r="E64" s="101"/>
      <c r="F64" s="109" t="s">
        <v>470</v>
      </c>
      <c r="G64" s="191">
        <f>'F2 - Facturation H'!E6</f>
        <v>0</v>
      </c>
      <c r="H64" s="191">
        <f>'F2 - Facturation H'!F6</f>
        <v>0</v>
      </c>
      <c r="I64" s="191">
        <f>G64+H64</f>
        <v>0</v>
      </c>
    </row>
    <row r="65" spans="1:9" x14ac:dyDescent="0.25">
      <c r="A65" t="str">
        <f>IF('F2 - Facturation H'!$G$6=0,"Hide",IF($I$29="Oui","","Hide"))</f>
        <v>Hide</v>
      </c>
      <c r="E65" s="101"/>
      <c r="F65" s="143"/>
      <c r="H65" s="101"/>
      <c r="I65" s="101"/>
    </row>
    <row r="66" spans="1:9" x14ac:dyDescent="0.25">
      <c r="A66" t="str">
        <f>IF('F2 - Facturation H'!$G$6=0,"Hide",IF($I$29="Oui","","Hide"))</f>
        <v>Hide</v>
      </c>
      <c r="E66" s="101"/>
      <c r="F66" s="101"/>
      <c r="G66" s="101"/>
      <c r="H66" s="101"/>
      <c r="I66" s="101"/>
    </row>
    <row r="67" spans="1:9" x14ac:dyDescent="0.25">
      <c r="A67" t="str">
        <f>IF('F2 - Facturation H'!$G$6=0,"Hide",IF($I$29="Oui","","Hide"))</f>
        <v>Hide</v>
      </c>
      <c r="E67" s="101"/>
      <c r="I67" s="101"/>
    </row>
    <row r="68" spans="1:9" x14ac:dyDescent="0.25">
      <c r="A68" t="str">
        <f>IF('F2 - Facturation H'!$G$6=0,"Hide",IF($I$29="Oui","","Hide"))</f>
        <v>Hide</v>
      </c>
      <c r="E68" s="101"/>
      <c r="F68" s="101"/>
      <c r="G68" s="101"/>
      <c r="H68" s="101"/>
      <c r="I68" s="101"/>
    </row>
    <row r="69" spans="1:9" x14ac:dyDescent="0.25">
      <c r="A69" t="str">
        <f>IF('F2 - Facturation H'!$G$6=0,"Hide",IF($I$29="Oui","","Hide"))</f>
        <v>Hide</v>
      </c>
      <c r="E69" s="101"/>
      <c r="F69" s="101"/>
      <c r="G69" s="101"/>
      <c r="H69" s="101"/>
      <c r="I69" s="101"/>
    </row>
    <row r="70" spans="1:9" x14ac:dyDescent="0.25">
      <c r="A70" t="str">
        <f>IF('F2 - Facturation H'!$G$6=0,"Hide",IF($I$29="Oui","","Hide"))</f>
        <v>Hide</v>
      </c>
      <c r="E70" s="101"/>
      <c r="I70" s="101"/>
    </row>
    <row r="71" spans="1:9" x14ac:dyDescent="0.25">
      <c r="A71" t="str">
        <f>IF('F2 - Facturation H'!$G$6=0,"Hide",IF($I$29="Oui","","Hide"))</f>
        <v>Hide</v>
      </c>
      <c r="E71" s="101"/>
      <c r="F71" s="101"/>
      <c r="G71" s="101"/>
      <c r="H71" s="101"/>
      <c r="I71" s="101"/>
    </row>
    <row r="72" spans="1:9" x14ac:dyDescent="0.25">
      <c r="A72" t="str">
        <f>IF('F2 - Facturation H'!$G$6=0,"Hide",IF($I$29="Oui","","Hide"))</f>
        <v>Hide</v>
      </c>
      <c r="E72" s="101"/>
      <c r="F72" s="101"/>
      <c r="G72" s="101"/>
      <c r="H72" s="101"/>
      <c r="I72" s="101"/>
    </row>
    <row r="73" spans="1:9" x14ac:dyDescent="0.25">
      <c r="A73" t="str">
        <f>IF('F2 - Facturation H'!$G$6=0,"Hide",IF($I$29="Oui","","Hide"))</f>
        <v>Hide</v>
      </c>
      <c r="E73" s="101"/>
      <c r="F73" s="101"/>
      <c r="G73" s="101"/>
      <c r="H73" s="101"/>
      <c r="I73" s="101"/>
    </row>
    <row r="74" spans="1:9" x14ac:dyDescent="0.25">
      <c r="A74" t="str">
        <f>IF('F2 - Facturation H'!$G$6=0,"Hide",IF($I$29="Oui","","Hide"))</f>
        <v>Hide</v>
      </c>
      <c r="E74" s="101"/>
      <c r="F74" s="145"/>
      <c r="G74" s="190"/>
      <c r="H74" s="101"/>
      <c r="I74" s="101"/>
    </row>
    <row r="75" spans="1:9" x14ac:dyDescent="0.25">
      <c r="A75" t="str">
        <f>IF('F2 - Facturation H'!$G$6=0,"Hide",IF($I$29="Oui","","Hide"))</f>
        <v>Hide</v>
      </c>
      <c r="E75" s="101"/>
      <c r="F75" s="101"/>
      <c r="G75" s="101"/>
      <c r="H75" s="101"/>
      <c r="I75" s="101"/>
    </row>
    <row r="76" spans="1:9" x14ac:dyDescent="0.25">
      <c r="A76" t="str">
        <f>IF('F2 - Facturation H'!$G$6=0,"Hide",IF($I$29="Oui","","Hide"))</f>
        <v>Hide</v>
      </c>
      <c r="B76" s="101"/>
      <c r="C76" s="198"/>
      <c r="D76" s="198"/>
      <c r="E76" s="101"/>
      <c r="F76" s="101"/>
      <c r="G76" s="101"/>
      <c r="H76" s="101"/>
      <c r="I76" s="101"/>
    </row>
    <row r="77" spans="1:9" x14ac:dyDescent="0.25">
      <c r="A77" t="str">
        <f>IF('F2 - Facturation H'!$G$6=0,"Hide",IF($I$29="Oui","","Hide"))</f>
        <v>Hide</v>
      </c>
      <c r="B77" s="101"/>
      <c r="C77" s="198"/>
      <c r="D77" s="198"/>
      <c r="E77" s="101"/>
      <c r="F77" s="101"/>
      <c r="G77" s="101"/>
      <c r="H77" s="101"/>
      <c r="I77" s="101"/>
    </row>
    <row r="78" spans="1:9" x14ac:dyDescent="0.25">
      <c r="A78" t="str">
        <f>IF('F2 - Facturation H'!$G$6=0,"Hide",IF($I$29="Oui","","Hide"))</f>
        <v>Hide</v>
      </c>
      <c r="B78" s="101"/>
      <c r="C78" s="198"/>
      <c r="D78" s="198"/>
      <c r="E78" s="101"/>
      <c r="F78" s="101"/>
      <c r="G78" s="101"/>
      <c r="H78" s="101"/>
      <c r="I78" s="101"/>
    </row>
    <row r="79" spans="1:9" x14ac:dyDescent="0.25">
      <c r="A79" t="str">
        <f>IF('F2 - Facturation H'!$G$6=0,"Hide",IF($I$29="Oui","","Hide"))</f>
        <v>Hide</v>
      </c>
      <c r="D79" s="198"/>
      <c r="E79" s="101"/>
      <c r="F79" s="101"/>
      <c r="G79" s="101"/>
      <c r="H79" s="101"/>
      <c r="I79" s="101"/>
    </row>
    <row r="80" spans="1:9" x14ac:dyDescent="0.25">
      <c r="A80" t="str">
        <f>IF('F2 - Facturation H'!$G$6=0,"Hide",IF($I$29="Oui","","Hide"))</f>
        <v>Hide</v>
      </c>
      <c r="D80" s="198"/>
      <c r="E80" s="101"/>
      <c r="F80" s="101"/>
      <c r="G80" s="101"/>
      <c r="H80" s="101"/>
      <c r="I80" s="101"/>
    </row>
    <row r="81" spans="1:9" x14ac:dyDescent="0.25">
      <c r="A81" t="str">
        <f>IF('F2 - Facturation H'!$G$6=0,"Hide",IF($I$29="Oui","","Hide"))</f>
        <v>Hide</v>
      </c>
    </row>
    <row r="82" spans="1:9" x14ac:dyDescent="0.25">
      <c r="A82" t="str">
        <f>IF('F2 - Facturation H'!$G$6=0,"Hide",IF($I$29="Oui","","Hide"))</f>
        <v>Hide</v>
      </c>
    </row>
    <row r="83" spans="1:9" ht="18.75" x14ac:dyDescent="0.3">
      <c r="A83" t="str">
        <f>IF('F2 - Facturation H'!$G$7=0,"Hide",IF($I$29="Oui","","Hide"))</f>
        <v>Hide</v>
      </c>
      <c r="B83" s="195" t="str">
        <f>'F0 - Générales'!B4</f>
        <v>xxx</v>
      </c>
      <c r="C83" s="195" t="s">
        <v>474</v>
      </c>
      <c r="D83" s="194"/>
      <c r="E83" s="194"/>
      <c r="F83" s="194"/>
      <c r="G83" s="194"/>
      <c r="H83" s="194"/>
      <c r="I83" s="194"/>
    </row>
    <row r="84" spans="1:9" x14ac:dyDescent="0.25">
      <c r="A84" t="str">
        <f>IF('F2 - Facturation H'!$G$7=0,"Hide",IF($I$29="Oui","","Hide"))</f>
        <v>Hide</v>
      </c>
      <c r="B84" s="143"/>
      <c r="C84" s="143"/>
      <c r="D84" s="143"/>
      <c r="E84" s="143"/>
      <c r="F84" s="101"/>
      <c r="G84" s="101"/>
      <c r="H84" s="101"/>
      <c r="I84" s="101"/>
    </row>
    <row r="85" spans="1:9" x14ac:dyDescent="0.25">
      <c r="A85" t="str">
        <f>IF('F2 - Facturation H'!$G$7=0,"Hide",IF($I$29="Oui","","Hide"))</f>
        <v>Hide</v>
      </c>
      <c r="B85" s="143"/>
      <c r="C85" s="143"/>
      <c r="D85" s="143"/>
      <c r="E85" s="143"/>
      <c r="F85" s="101"/>
      <c r="G85" s="101"/>
      <c r="H85" s="101"/>
      <c r="I85" s="197"/>
    </row>
    <row r="86" spans="1:9" x14ac:dyDescent="0.25">
      <c r="A86" t="str">
        <f>IF('F2 - Facturation H'!$G$7=0,"Hide",IF($I$29="Oui","","Hide"))</f>
        <v>Hide</v>
      </c>
      <c r="E86" s="143"/>
      <c r="F86" s="101"/>
      <c r="G86" s="72"/>
      <c r="H86" s="101"/>
      <c r="I86" s="101"/>
    </row>
    <row r="87" spans="1:9" x14ac:dyDescent="0.25">
      <c r="A87" t="str">
        <f>IF('F2 - Facturation H'!$G$7=0,"Hide",IF($I$29="Oui","","Hide"))</f>
        <v>Hide</v>
      </c>
      <c r="E87" s="143"/>
      <c r="F87" s="101"/>
      <c r="G87" s="101"/>
      <c r="H87" s="101"/>
      <c r="I87" s="101"/>
    </row>
    <row r="88" spans="1:9" x14ac:dyDescent="0.25">
      <c r="A88" t="str">
        <f>IF('F2 - Facturation H'!$G$7=0,"Hide",IF($I$29="Oui","","Hide"))</f>
        <v>Hide</v>
      </c>
      <c r="E88" s="143"/>
      <c r="F88" s="101"/>
      <c r="G88" s="101"/>
      <c r="H88" s="101"/>
      <c r="I88" s="101"/>
    </row>
    <row r="89" spans="1:9" x14ac:dyDescent="0.25">
      <c r="A89" t="str">
        <f>IF('F2 - Facturation H'!$G$7=0,"Hide",IF($I$29="Oui","","Hide"))</f>
        <v>Hide</v>
      </c>
      <c r="E89" s="149"/>
      <c r="F89" s="149" t="s">
        <v>130</v>
      </c>
      <c r="G89" s="196">
        <f>'F4 - RTT'!D48</f>
        <v>1595.0699999999997</v>
      </c>
      <c r="H89" s="143"/>
      <c r="I89" s="143"/>
    </row>
    <row r="90" spans="1:9" x14ac:dyDescent="0.25">
      <c r="A90" t="str">
        <f>IF('F2 - Facturation H'!$G$7=0,"Hide",IF($I$29="Oui","","Hide"))</f>
        <v>Hide</v>
      </c>
      <c r="E90" s="143"/>
      <c r="F90" s="109"/>
      <c r="G90" s="109" t="s">
        <v>408</v>
      </c>
      <c r="H90" s="109" t="s">
        <v>471</v>
      </c>
      <c r="I90" s="109" t="s">
        <v>47</v>
      </c>
    </row>
    <row r="91" spans="1:9" x14ac:dyDescent="0.25">
      <c r="A91" t="str">
        <f>IF('F2 - Facturation H'!$G$7=0,"Hide",IF($I$29="Oui","","Hide"))</f>
        <v>Hide</v>
      </c>
      <c r="E91" s="143"/>
      <c r="F91" s="109" t="s">
        <v>470</v>
      </c>
      <c r="G91" s="155">
        <f>'F2 - Facturation H'!E7</f>
        <v>0</v>
      </c>
      <c r="H91" s="155">
        <f>'F2 - Facturation H'!F7</f>
        <v>0</v>
      </c>
      <c r="I91" s="191">
        <f>G91+H91</f>
        <v>0</v>
      </c>
    </row>
    <row r="92" spans="1:9" x14ac:dyDescent="0.25">
      <c r="A92" t="str">
        <f>IF('F2 - Facturation H'!$G$7=0,"Hide",IF($I$29="Oui","","Hide"))</f>
        <v>Hide</v>
      </c>
      <c r="E92" s="101"/>
      <c r="F92" s="143"/>
      <c r="G92" s="143"/>
      <c r="H92" s="143"/>
      <c r="I92" s="143"/>
    </row>
    <row r="93" spans="1:9" x14ac:dyDescent="0.25">
      <c r="A93" t="str">
        <f>IF('F2 - Facturation H'!$G$7=0,"Hide",IF($I$29="Oui","","Hide"))</f>
        <v>Hide</v>
      </c>
      <c r="E93" s="101"/>
      <c r="F93" s="143"/>
      <c r="G93" s="143"/>
      <c r="H93" s="143"/>
      <c r="I93" s="143"/>
    </row>
    <row r="94" spans="1:9" x14ac:dyDescent="0.25">
      <c r="A94" t="str">
        <f>IF('F2 - Facturation H'!$G$7=0,"Hide",IF($I$29="Oui","","Hide"))</f>
        <v>Hide</v>
      </c>
      <c r="E94" s="101"/>
      <c r="I94" s="145"/>
    </row>
    <row r="95" spans="1:9" x14ac:dyDescent="0.25">
      <c r="A95" t="str">
        <f>IF('F2 - Facturation H'!$G$7=0,"Hide",IF($I$29="Oui","","Hide"))</f>
        <v>Hide</v>
      </c>
      <c r="E95" s="101"/>
      <c r="F95" s="143"/>
      <c r="G95" s="143"/>
      <c r="H95" s="143"/>
      <c r="I95" s="143"/>
    </row>
    <row r="96" spans="1:9" x14ac:dyDescent="0.25">
      <c r="A96" t="str">
        <f>IF('F2 - Facturation H'!$G$7=0,"Hide",IF($I$29="Oui","","Hide"))</f>
        <v>Hide</v>
      </c>
      <c r="E96" s="101"/>
      <c r="F96" s="143"/>
      <c r="G96" s="143"/>
      <c r="H96" s="143"/>
      <c r="I96" s="143"/>
    </row>
    <row r="97" spans="1:9" x14ac:dyDescent="0.25">
      <c r="A97" t="str">
        <f>IF('F2 - Facturation H'!$G$7=0,"Hide",IF($I$29="Oui","","Hide"))</f>
        <v>Hide</v>
      </c>
      <c r="E97" s="101"/>
      <c r="I97" s="143"/>
    </row>
    <row r="98" spans="1:9" x14ac:dyDescent="0.25">
      <c r="A98" t="str">
        <f>IF('F2 - Facturation H'!$G$7=0,"Hide",IF($I$29="Oui","","Hide"))</f>
        <v>Hide</v>
      </c>
      <c r="E98" s="101"/>
      <c r="F98" s="143"/>
      <c r="G98" s="143"/>
      <c r="H98" s="143"/>
      <c r="I98" s="143"/>
    </row>
    <row r="99" spans="1:9" x14ac:dyDescent="0.25">
      <c r="A99" t="str">
        <f>IF('F2 - Facturation H'!$G$7=0,"Hide",IF($I$29="Oui","","Hide"))</f>
        <v>Hide</v>
      </c>
      <c r="E99" s="101"/>
      <c r="F99" s="143"/>
      <c r="G99" s="143"/>
      <c r="H99" s="143"/>
      <c r="I99" s="143"/>
    </row>
    <row r="100" spans="1:9" x14ac:dyDescent="0.25">
      <c r="A100" t="str">
        <f>IF('F2 - Facturation H'!$G$7=0,"Hide",IF($I$29="Oui","","Hide"))</f>
        <v>Hide</v>
      </c>
      <c r="E100" s="101"/>
      <c r="F100" s="143"/>
      <c r="G100" s="143"/>
      <c r="H100" s="143"/>
      <c r="I100" s="143"/>
    </row>
    <row r="101" spans="1:9" x14ac:dyDescent="0.25">
      <c r="A101" t="str">
        <f>IF('F2 - Facturation H'!$G$7=0,"Hide",IF($I$29="Oui","","Hide"))</f>
        <v>Hide</v>
      </c>
      <c r="E101" s="101"/>
      <c r="F101" s="145"/>
      <c r="G101" s="190"/>
      <c r="H101" s="143"/>
      <c r="I101" s="143"/>
    </row>
    <row r="102" spans="1:9" x14ac:dyDescent="0.25">
      <c r="A102" t="str">
        <f>IF('F2 - Facturation H'!$G$7=0,"Hide",IF($I$29="Oui","","Hide"))</f>
        <v>Hide</v>
      </c>
      <c r="E102" s="101"/>
      <c r="F102" s="143"/>
      <c r="G102" s="143"/>
      <c r="H102" s="143"/>
      <c r="I102" s="143"/>
    </row>
    <row r="103" spans="1:9" x14ac:dyDescent="0.25">
      <c r="A103" t="str">
        <f>IF('F2 - Facturation H'!$G$7=0,"Hide",IF($I$29="Oui","","Hide"))</f>
        <v>Hide</v>
      </c>
      <c r="E103" s="101"/>
      <c r="F103" s="101"/>
      <c r="G103" s="101"/>
      <c r="H103" s="101"/>
      <c r="I103" s="101"/>
    </row>
    <row r="104" spans="1:9" x14ac:dyDescent="0.25">
      <c r="A104" t="str">
        <f>IF('F2 - Facturation H'!$G$7=0,"Hide",IF($I$29="Oui","","Hide"))</f>
        <v>Hide</v>
      </c>
      <c r="E104" s="101"/>
      <c r="F104" s="101"/>
      <c r="G104" s="101"/>
      <c r="H104" s="101"/>
      <c r="I104" s="101"/>
    </row>
    <row r="105" spans="1:9" x14ac:dyDescent="0.25">
      <c r="A105" t="str">
        <f>IF('F2 - Facturation H'!$G$7=0,"Hide",IF($I$29="Oui","","Hide"))</f>
        <v>Hide</v>
      </c>
      <c r="E105" s="101"/>
      <c r="F105" s="101"/>
      <c r="G105" s="101"/>
      <c r="H105" s="101"/>
      <c r="I105" s="101"/>
    </row>
    <row r="106" spans="1:9" x14ac:dyDescent="0.25">
      <c r="A106" t="str">
        <f>IF('F2 - Facturation H'!$G$7=0,"Hide",IF($I$29="Oui","","Hide"))</f>
        <v>Hide</v>
      </c>
      <c r="E106" s="101"/>
      <c r="F106" s="101"/>
      <c r="G106" s="101"/>
      <c r="H106" s="101"/>
      <c r="I106" s="101"/>
    </row>
    <row r="107" spans="1:9" x14ac:dyDescent="0.25">
      <c r="A107" t="str">
        <f>IF('F2 - Facturation H'!$G$7=0,"Hide",IF($I$29="Oui","","Hide"))</f>
        <v>Hide</v>
      </c>
      <c r="E107" s="101"/>
      <c r="F107" s="101"/>
      <c r="G107" s="101"/>
      <c r="H107" s="101"/>
      <c r="I107" s="101"/>
    </row>
    <row r="108" spans="1:9" x14ac:dyDescent="0.25">
      <c r="A108" t="str">
        <f>IF('F2 - Facturation H'!$G$7=0,"Hide",IF($I$29="Oui","","Hide"))</f>
        <v>Hide</v>
      </c>
    </row>
    <row r="109" spans="1:9" x14ac:dyDescent="0.25">
      <c r="A109" t="str">
        <f>IF('F2 - Facturation H'!$G$7=0,"Hide",IF($I$29="Oui","","Hide"))</f>
        <v>Hide</v>
      </c>
    </row>
    <row r="110" spans="1:9" ht="18.75" x14ac:dyDescent="0.3">
      <c r="A110" t="str">
        <f>IF('F2 - Facturation H'!$G$8=0,"Hide",IF($I$29="Oui","","Hide"))</f>
        <v>Hide</v>
      </c>
      <c r="B110" s="195" t="str">
        <f>'F0 - Générales'!B4</f>
        <v>xxx</v>
      </c>
      <c r="C110" s="195" t="s">
        <v>473</v>
      </c>
      <c r="D110" s="194"/>
      <c r="E110" s="194"/>
      <c r="F110" s="194"/>
      <c r="G110" s="194"/>
      <c r="H110" s="194"/>
      <c r="I110" s="194"/>
    </row>
    <row r="111" spans="1:9" x14ac:dyDescent="0.25">
      <c r="A111" t="str">
        <f>IF('F2 - Facturation H'!$G$8=0,"Hide",IF($I$29="Oui","","Hide"))</f>
        <v>Hide</v>
      </c>
      <c r="B111" s="143"/>
      <c r="C111" s="143"/>
      <c r="D111" s="143"/>
      <c r="E111" s="143"/>
      <c r="F111" s="143"/>
      <c r="G111" s="143"/>
      <c r="H111" s="143"/>
      <c r="I111" s="143"/>
    </row>
    <row r="112" spans="1:9" x14ac:dyDescent="0.25">
      <c r="A112" t="str">
        <f>IF('F2 - Facturation H'!$G$8=0,"Hide",IF($I$29="Oui","","Hide"))</f>
        <v>Hide</v>
      </c>
      <c r="E112" s="143"/>
      <c r="F112" s="143"/>
      <c r="G112" s="143"/>
      <c r="H112" s="143"/>
      <c r="I112" s="193"/>
    </row>
    <row r="113" spans="1:9" x14ac:dyDescent="0.25">
      <c r="A113" t="str">
        <f>IF('F2 - Facturation H'!$G$8=0,"Hide",IF($I$29="Oui","","Hide"))</f>
        <v>Hide</v>
      </c>
      <c r="E113" s="143"/>
      <c r="F113" s="143"/>
      <c r="G113" s="149"/>
      <c r="H113" s="143"/>
      <c r="I113" s="143"/>
    </row>
    <row r="114" spans="1:9" x14ac:dyDescent="0.25">
      <c r="A114" t="str">
        <f>IF('F2 - Facturation H'!$G$8=0,"Hide",IF($I$29="Oui","","Hide"))</f>
        <v>Hide</v>
      </c>
      <c r="E114" s="143"/>
      <c r="F114" s="143"/>
      <c r="G114" s="149"/>
      <c r="H114" s="143"/>
      <c r="I114" s="143"/>
    </row>
    <row r="115" spans="1:9" x14ac:dyDescent="0.25">
      <c r="A115" t="str">
        <f>IF('F2 - Facturation H'!$G$8=0,"Hide",IF($I$29="Oui","","Hide"))</f>
        <v>Hide</v>
      </c>
      <c r="E115" s="143"/>
      <c r="F115" s="143"/>
      <c r="G115" s="143"/>
      <c r="H115" s="143"/>
      <c r="I115" s="143"/>
    </row>
    <row r="116" spans="1:9" x14ac:dyDescent="0.25">
      <c r="A116" t="str">
        <f>IF('F2 - Facturation H'!$G$8=0,"Hide",IF($I$29="Oui","","Hide"))</f>
        <v>Hide</v>
      </c>
      <c r="E116" s="143"/>
      <c r="F116" s="143"/>
      <c r="G116" s="143"/>
      <c r="H116" s="143"/>
      <c r="I116" s="143"/>
    </row>
    <row r="117" spans="1:9" x14ac:dyDescent="0.25">
      <c r="A117" t="str">
        <f>IF('F2 - Facturation H'!$G$8=0,"Hide",IF($I$29="Oui","","Hide"))</f>
        <v>Hide</v>
      </c>
      <c r="E117" s="149"/>
      <c r="F117" s="149" t="s">
        <v>130</v>
      </c>
      <c r="G117" s="196">
        <f>'F4 - RTT'!D48</f>
        <v>1595.0699999999997</v>
      </c>
      <c r="H117" s="143"/>
      <c r="I117" s="143"/>
    </row>
    <row r="118" spans="1:9" x14ac:dyDescent="0.25">
      <c r="A118" t="str">
        <f>IF('F2 - Facturation H'!$G$8=0,"Hide",IF($I$29="Oui","","Hide"))</f>
        <v>Hide</v>
      </c>
      <c r="E118" s="143"/>
      <c r="F118" s="109"/>
      <c r="G118" s="109" t="s">
        <v>408</v>
      </c>
      <c r="H118" s="109" t="s">
        <v>471</v>
      </c>
      <c r="I118" s="155" t="s">
        <v>47</v>
      </c>
    </row>
    <row r="119" spans="1:9" x14ac:dyDescent="0.25">
      <c r="A119" t="str">
        <f>IF('F2 - Facturation H'!$G$8=0,"Hide",IF($I$29="Oui","","Hide"))</f>
        <v>Hide</v>
      </c>
      <c r="E119" s="143"/>
      <c r="F119" s="109" t="s">
        <v>470</v>
      </c>
      <c r="G119" s="155">
        <f>'F2 - Facturation H'!E8</f>
        <v>0</v>
      </c>
      <c r="H119" s="155">
        <f>'F2 - Facturation H'!F8</f>
        <v>0</v>
      </c>
      <c r="I119" s="155">
        <f>G119+H119</f>
        <v>0</v>
      </c>
    </row>
    <row r="120" spans="1:9" x14ac:dyDescent="0.25">
      <c r="A120" t="str">
        <f>IF('F2 - Facturation H'!$G$8=0,"Hide",IF($I$29="Oui","","Hide"))</f>
        <v>Hide</v>
      </c>
      <c r="E120" s="143"/>
      <c r="F120" s="143"/>
      <c r="H120" s="143"/>
      <c r="I120" s="143"/>
    </row>
    <row r="121" spans="1:9" x14ac:dyDescent="0.25">
      <c r="A121" t="str">
        <f>IF('F2 - Facturation H'!$G$8=0,"Hide",IF($I$29="Oui","","Hide"))</f>
        <v>Hide</v>
      </c>
      <c r="E121" s="143"/>
      <c r="F121" s="143"/>
      <c r="G121" s="143"/>
      <c r="H121" s="143"/>
      <c r="I121" s="143"/>
    </row>
    <row r="122" spans="1:9" x14ac:dyDescent="0.25">
      <c r="A122" t="str">
        <f>IF('F2 - Facturation H'!$G$8=0,"Hide",IF($I$29="Oui","","Hide"))</f>
        <v>Hide</v>
      </c>
      <c r="E122" s="143"/>
      <c r="I122" s="143"/>
    </row>
    <row r="123" spans="1:9" x14ac:dyDescent="0.25">
      <c r="A123" t="str">
        <f>IF('F2 - Facturation H'!$G$8=0,"Hide",IF($I$29="Oui","","Hide"))</f>
        <v>Hide</v>
      </c>
      <c r="E123" s="143"/>
      <c r="F123" s="143"/>
      <c r="G123" s="143"/>
      <c r="H123" s="143"/>
      <c r="I123" s="143"/>
    </row>
    <row r="124" spans="1:9" x14ac:dyDescent="0.25">
      <c r="A124" t="str">
        <f>IF('F2 - Facturation H'!$G$8=0,"Hide",IF($I$29="Oui","","Hide"))</f>
        <v>Hide</v>
      </c>
      <c r="E124" s="143"/>
      <c r="F124" s="143"/>
      <c r="G124" s="143"/>
      <c r="H124" s="143"/>
      <c r="I124" s="143"/>
    </row>
    <row r="125" spans="1:9" x14ac:dyDescent="0.25">
      <c r="A125" t="str">
        <f>IF('F2 - Facturation H'!$G$8=0,"Hide",IF($I$29="Oui","","Hide"))</f>
        <v>Hide</v>
      </c>
      <c r="E125" s="143"/>
      <c r="I125" s="143"/>
    </row>
    <row r="126" spans="1:9" x14ac:dyDescent="0.25">
      <c r="A126" t="str">
        <f>IF('F2 - Facturation H'!$G$8=0,"Hide",IF($I$29="Oui","","Hide"))</f>
        <v>Hide</v>
      </c>
      <c r="E126" s="143"/>
      <c r="F126" s="143"/>
      <c r="G126" s="143"/>
      <c r="H126" s="143"/>
      <c r="I126" s="143"/>
    </row>
    <row r="127" spans="1:9" x14ac:dyDescent="0.25">
      <c r="A127" t="str">
        <f>IF('F2 - Facturation H'!$G$8=0,"Hide",IF($I$29="Oui","","Hide"))</f>
        <v>Hide</v>
      </c>
      <c r="E127" s="143"/>
      <c r="F127" s="143"/>
      <c r="G127" s="143"/>
      <c r="H127" s="143"/>
      <c r="I127" s="143"/>
    </row>
    <row r="128" spans="1:9" x14ac:dyDescent="0.25">
      <c r="A128" t="str">
        <f>IF('F2 - Facturation H'!$G$8=0,"Hide",IF($I$29="Oui","","Hide"))</f>
        <v>Hide</v>
      </c>
      <c r="E128" s="143"/>
      <c r="F128" s="145"/>
      <c r="G128" s="190"/>
      <c r="H128" s="143"/>
      <c r="I128" s="143"/>
    </row>
    <row r="129" spans="1:9" x14ac:dyDescent="0.25">
      <c r="A129" t="str">
        <f>IF('F2 - Facturation H'!$G$8=0,"Hide",IF($I$29="Oui","","Hide"))</f>
        <v>Hide</v>
      </c>
      <c r="E129" s="143"/>
      <c r="F129" s="143"/>
      <c r="G129" s="143"/>
      <c r="H129" s="143"/>
      <c r="I129" s="143"/>
    </row>
    <row r="130" spans="1:9" x14ac:dyDescent="0.25">
      <c r="A130" t="str">
        <f>IF('F2 - Facturation H'!$G$8=0,"Hide",IF($I$29="Oui","","Hide"))</f>
        <v>Hide</v>
      </c>
      <c r="E130" s="143"/>
      <c r="F130" s="143"/>
      <c r="G130" s="143"/>
      <c r="H130" s="143"/>
      <c r="I130" s="143"/>
    </row>
    <row r="131" spans="1:9" x14ac:dyDescent="0.25">
      <c r="A131" t="str">
        <f>IF('F2 - Facturation H'!$G$8=0,"Hide",IF($I$29="Oui","","Hide"))</f>
        <v>Hide</v>
      </c>
      <c r="E131" s="143"/>
      <c r="F131" s="143"/>
      <c r="G131" s="143"/>
      <c r="H131" s="143"/>
      <c r="I131" s="143"/>
    </row>
    <row r="132" spans="1:9" x14ac:dyDescent="0.25">
      <c r="A132" t="str">
        <f>IF('F2 - Facturation H'!$G$8=0,"Hide",IF($I$29="Oui","","Hide"))</f>
        <v>Hide</v>
      </c>
      <c r="B132" s="143"/>
      <c r="D132" s="160"/>
      <c r="E132" s="143"/>
      <c r="F132" s="143"/>
      <c r="G132" s="143"/>
      <c r="H132" s="143"/>
      <c r="I132" s="143"/>
    </row>
    <row r="133" spans="1:9" x14ac:dyDescent="0.25">
      <c r="A133" t="str">
        <f>IF('F2 - Facturation H'!$G$8=0,"Hide",IF($I$29="Oui","","Hide"))</f>
        <v>Hide</v>
      </c>
      <c r="B133" s="143"/>
      <c r="D133" s="160"/>
      <c r="E133" s="143"/>
      <c r="F133" s="143"/>
      <c r="G133" s="143"/>
      <c r="H133" s="143"/>
      <c r="I133" s="143"/>
    </row>
    <row r="134" spans="1:9" x14ac:dyDescent="0.25">
      <c r="A134" t="str">
        <f>IF('F2 - Facturation H'!$G$8=0,"Hide",IF($I$29="Oui","","Hide"))</f>
        <v>Hide</v>
      </c>
      <c r="B134" s="143"/>
      <c r="D134" s="160"/>
      <c r="E134" s="143"/>
      <c r="F134" s="143"/>
      <c r="G134" s="143"/>
      <c r="H134" s="143"/>
      <c r="I134" s="143"/>
    </row>
    <row r="135" spans="1:9" x14ac:dyDescent="0.25">
      <c r="A135" t="str">
        <f>IF('F2 - Facturation H'!$G$8=0,"Hide",IF($I$29="Oui","","Hide"))</f>
        <v>Hide</v>
      </c>
    </row>
    <row r="136" spans="1:9" x14ac:dyDescent="0.25">
      <c r="A136" t="str">
        <f>IF('F2 - Facturation H'!$G$8=0,"Hide",IF($I$29="Oui","","Hide"))</f>
        <v>Hide</v>
      </c>
    </row>
    <row r="137" spans="1:9" x14ac:dyDescent="0.25">
      <c r="A137" t="str">
        <f>IF('F2 - Facturation H'!$G$8=0,"Hide",IF($I$29="Oui","","Hide"))</f>
        <v>Hide</v>
      </c>
    </row>
    <row r="138" spans="1:9" ht="18.75" x14ac:dyDescent="0.3">
      <c r="A138" t="str">
        <f>IF(SUM('F2 - Facturation H'!$G$9:$G$18)=0,"Hide",IF($I$29="Oui","","Hide"))</f>
        <v>Hide</v>
      </c>
      <c r="B138" s="195" t="str">
        <f>'F0 - Générales'!B4</f>
        <v>xxx</v>
      </c>
      <c r="C138" s="195" t="s">
        <v>472</v>
      </c>
      <c r="D138" s="194"/>
      <c r="E138" s="194"/>
      <c r="F138" s="194"/>
      <c r="G138" s="194"/>
      <c r="H138" s="194"/>
      <c r="I138" s="194"/>
    </row>
    <row r="139" spans="1:9" x14ac:dyDescent="0.25">
      <c r="A139" t="str">
        <f>IF(SUM('F2 - Facturation H'!$G$9:$G$18)=0,"Hide",IF($I$29="Oui","","Hide"))</f>
        <v>Hide</v>
      </c>
      <c r="B139" s="143"/>
      <c r="C139" s="143"/>
      <c r="D139" s="143"/>
      <c r="E139" s="143"/>
      <c r="F139" s="143"/>
      <c r="G139" s="143"/>
      <c r="H139" s="143"/>
      <c r="I139" s="143"/>
    </row>
    <row r="140" spans="1:9" x14ac:dyDescent="0.25">
      <c r="A140" t="str">
        <f>IF(SUM('F2 - Facturation H'!$G$9:$G$18)=0,"Hide",IF($I$29="Oui","","Hide"))</f>
        <v>Hide</v>
      </c>
      <c r="B140" s="143"/>
      <c r="C140" s="143"/>
      <c r="D140" s="143"/>
      <c r="E140" s="143"/>
      <c r="F140" s="143"/>
      <c r="G140" s="143"/>
      <c r="H140" s="143"/>
      <c r="I140" s="193"/>
    </row>
    <row r="141" spans="1:9" x14ac:dyDescent="0.25">
      <c r="A141" t="str">
        <f>IF(SUM('F2 - Facturation H'!$G$9:$G$18)=0,"Hide",IF($I$29="Oui","","Hide"))</f>
        <v>Hide</v>
      </c>
      <c r="E141" s="143"/>
      <c r="F141" s="143"/>
      <c r="G141" s="149"/>
      <c r="H141" s="143"/>
      <c r="I141" s="143"/>
    </row>
    <row r="142" spans="1:9" x14ac:dyDescent="0.25">
      <c r="A142" t="str">
        <f>IF(SUM('F2 - Facturation H'!$G$9:$G$18)=0,"Hide",IF($I$29="Oui","","Hide"))</f>
        <v>Hide</v>
      </c>
      <c r="E142" s="143"/>
      <c r="F142" s="143"/>
      <c r="G142" s="143"/>
      <c r="H142" s="143"/>
      <c r="I142" s="143"/>
    </row>
    <row r="143" spans="1:9" x14ac:dyDescent="0.25">
      <c r="A143" t="str">
        <f>IF(SUM('F2 - Facturation H'!$G$9:$G$18)=0,"Hide",IF($I$29="Oui","","Hide"))</f>
        <v>Hide</v>
      </c>
      <c r="E143" s="143"/>
      <c r="F143" s="143"/>
      <c r="G143" s="143"/>
      <c r="H143" s="143"/>
      <c r="I143" s="143"/>
    </row>
    <row r="144" spans="1:9" x14ac:dyDescent="0.25">
      <c r="A144" t="str">
        <f>IF(SUM('F2 - Facturation H'!$G$9:$G$18)=0,"Hide",IF($I$29="Oui","","Hide"))</f>
        <v>Hide</v>
      </c>
      <c r="E144" s="149"/>
      <c r="F144" s="149" t="s">
        <v>130</v>
      </c>
      <c r="G144" s="192">
        <f>'F4 - RTT'!D48</f>
        <v>1595.0699999999997</v>
      </c>
      <c r="H144" s="192"/>
      <c r="I144" s="192"/>
    </row>
    <row r="145" spans="1:13" x14ac:dyDescent="0.25">
      <c r="A145" t="str">
        <f>IF(SUM('F2 - Facturation H'!$G$9:$G$18)=0,"Hide",IF($I$29="Oui","","Hide"))</f>
        <v>Hide</v>
      </c>
      <c r="E145" s="143"/>
      <c r="F145" s="109"/>
      <c r="G145" s="191" t="s">
        <v>408</v>
      </c>
      <c r="H145" s="191" t="s">
        <v>471</v>
      </c>
      <c r="I145" s="191" t="s">
        <v>47</v>
      </c>
    </row>
    <row r="146" spans="1:13" x14ac:dyDescent="0.25">
      <c r="A146" t="str">
        <f>IF(SUM('F2 - Facturation H'!$G$9:$G$18)=0,"Hide",IF($I$29="Oui","","Hide"))</f>
        <v>Hide</v>
      </c>
      <c r="E146" s="143"/>
      <c r="F146" s="109" t="s">
        <v>470</v>
      </c>
      <c r="G146" s="191">
        <f>'F2 - Facturation H'!E9</f>
        <v>0</v>
      </c>
      <c r="H146" s="191">
        <f>'F2 - Facturation H'!F9</f>
        <v>0</v>
      </c>
      <c r="I146" s="191">
        <f>G146+H146</f>
        <v>0</v>
      </c>
    </row>
    <row r="147" spans="1:13" x14ac:dyDescent="0.25">
      <c r="A147" t="str">
        <f>IF(SUM('F2 - Facturation H'!$G$9:$G$18)=0,"Hide",IF($I$29="Oui","","Hide"))</f>
        <v>Hide</v>
      </c>
      <c r="B147" s="143"/>
      <c r="C147" s="143"/>
      <c r="D147" s="143"/>
      <c r="E147" s="143"/>
      <c r="F147" s="143"/>
      <c r="H147" s="143"/>
      <c r="I147" s="143"/>
    </row>
    <row r="148" spans="1:13" x14ac:dyDescent="0.25">
      <c r="A148" t="str">
        <f>IF(SUM('F2 - Facturation H'!$G$9:$G$18)=0,"Hide",IF($I$29="Oui","","Hide"))</f>
        <v>Hide</v>
      </c>
      <c r="B148" s="143"/>
      <c r="C148" s="143"/>
      <c r="D148" s="143"/>
      <c r="E148" s="143"/>
      <c r="F148" s="143"/>
      <c r="G148" s="143"/>
      <c r="H148" s="143"/>
      <c r="I148" s="143"/>
    </row>
    <row r="149" spans="1:13" x14ac:dyDescent="0.25">
      <c r="A149" t="str">
        <f>IF(SUM('F2 - Facturation H'!$G$9:$G$18)=0,"Hide",IF($I$29="Oui","","Hide"))</f>
        <v>Hide</v>
      </c>
      <c r="B149" s="143"/>
      <c r="C149" s="143"/>
      <c r="D149" s="143"/>
      <c r="E149" s="143"/>
      <c r="I149" s="143"/>
    </row>
    <row r="150" spans="1:13" x14ac:dyDescent="0.25">
      <c r="A150" t="str">
        <f>IF(SUM('F2 - Facturation H'!$G$9:$G$18)=0,"Hide",IF($I$29="Oui","","Hide"))</f>
        <v>Hide</v>
      </c>
      <c r="B150" s="143"/>
      <c r="C150" s="143"/>
      <c r="D150" s="143"/>
      <c r="E150" s="143"/>
      <c r="F150" s="143"/>
      <c r="G150" s="143"/>
      <c r="H150" s="143"/>
      <c r="I150" s="143"/>
    </row>
    <row r="151" spans="1:13" x14ac:dyDescent="0.25">
      <c r="A151" t="str">
        <f>IF(SUM('F2 - Facturation H'!$G$9:$G$18)=0,"Hide",IF($I$29="Oui","","Hide"))</f>
        <v>Hide</v>
      </c>
      <c r="B151" s="143"/>
      <c r="C151" s="143"/>
      <c r="D151" s="143"/>
      <c r="E151" s="143"/>
      <c r="F151" s="143"/>
      <c r="G151" s="143"/>
      <c r="H151" s="143"/>
      <c r="I151" s="143"/>
    </row>
    <row r="152" spans="1:13" x14ac:dyDescent="0.25">
      <c r="A152" t="str">
        <f>IF(SUM('F2 - Facturation H'!$G$9:$G$18)=0,"Hide",IF($I$29="Oui","","Hide"))</f>
        <v>Hide</v>
      </c>
      <c r="B152" s="143"/>
      <c r="C152" s="143"/>
      <c r="D152" s="143"/>
      <c r="E152" s="143"/>
      <c r="I152" s="143"/>
    </row>
    <row r="153" spans="1:13" x14ac:dyDescent="0.25">
      <c r="A153" t="str">
        <f>IF(SUM('F2 - Facturation H'!$G$9:$G$18)=0,"Hide",IF($I$29="Oui","","Hide"))</f>
        <v>Hide</v>
      </c>
      <c r="B153" s="143"/>
      <c r="C153" s="143"/>
      <c r="D153" s="143"/>
      <c r="E153" s="143"/>
      <c r="F153" s="143"/>
      <c r="G153" s="143"/>
      <c r="H153" s="143"/>
      <c r="I153" s="143"/>
      <c r="J153" s="143"/>
      <c r="K153" s="143"/>
      <c r="L153" s="143"/>
      <c r="M153" s="143"/>
    </row>
    <row r="154" spans="1:13" x14ac:dyDescent="0.25">
      <c r="A154" t="str">
        <f>IF(SUM('F2 - Facturation H'!$G$9:$G$18)=0,"Hide",IF($I$29="Oui","","Hide"))</f>
        <v>Hide</v>
      </c>
      <c r="B154" s="143"/>
      <c r="C154" s="143"/>
      <c r="D154" s="143"/>
      <c r="E154" s="143"/>
      <c r="F154" s="143"/>
      <c r="G154" s="143"/>
      <c r="H154" s="143"/>
      <c r="I154" s="143"/>
      <c r="J154" s="143"/>
      <c r="K154" s="143"/>
      <c r="L154" s="143"/>
      <c r="M154" s="143"/>
    </row>
    <row r="155" spans="1:13" x14ac:dyDescent="0.25">
      <c r="A155" t="str">
        <f>IF(SUM('F2 - Facturation H'!$G$9:$G$18)=0,"Hide",IF($I$29="Oui","","Hide"))</f>
        <v>Hide</v>
      </c>
      <c r="B155" s="143"/>
      <c r="D155" s="160"/>
      <c r="E155" s="143"/>
      <c r="F155" s="145"/>
      <c r="G155" s="190"/>
      <c r="H155" s="143"/>
      <c r="I155" s="143"/>
      <c r="J155" s="143"/>
      <c r="K155" s="143"/>
      <c r="L155" s="143"/>
      <c r="M155" s="143"/>
    </row>
    <row r="156" spans="1:13" x14ac:dyDescent="0.25">
      <c r="A156" t="str">
        <f>IF(SUM('F2 - Facturation H'!$G$9:$G$18)=0,"Hide",IF($I$29="Oui","","Hide"))</f>
        <v>Hide</v>
      </c>
      <c r="B156" s="143"/>
      <c r="D156" s="160"/>
      <c r="E156" s="143"/>
      <c r="F156" s="143"/>
      <c r="G156" s="143"/>
      <c r="H156" s="143"/>
      <c r="I156" s="143"/>
    </row>
    <row r="157" spans="1:13" x14ac:dyDescent="0.25">
      <c r="A157" t="str">
        <f>IF(SUM('F2 - Facturation H'!$G$9:$G$18)=0,"Hide",IF($I$29="Oui","","Hide"))</f>
        <v>Hide</v>
      </c>
      <c r="B157" s="143"/>
      <c r="D157" s="160"/>
      <c r="E157" s="143"/>
      <c r="F157" s="143"/>
      <c r="G157" s="143"/>
      <c r="H157" s="143"/>
      <c r="I157" s="143"/>
    </row>
    <row r="158" spans="1:13" x14ac:dyDescent="0.25">
      <c r="A158" t="str">
        <f>IF(SUM('F2 - Facturation H'!$G$9:$G$18)=0,"Hide",IF($I$29="Oui","","Hide"))</f>
        <v>Hide</v>
      </c>
      <c r="B158" s="143"/>
      <c r="D158" s="160"/>
      <c r="E158" s="143"/>
      <c r="F158" s="143"/>
      <c r="G158" s="143"/>
      <c r="H158" s="143"/>
      <c r="I158" s="143"/>
    </row>
    <row r="159" spans="1:13" x14ac:dyDescent="0.25">
      <c r="A159" t="str">
        <f>IF(SUM('F2 - Facturation H'!$G$9:$G$18)=0,"Hide",IF($I$29="Oui","","Hide"))</f>
        <v>Hide</v>
      </c>
      <c r="B159" s="143"/>
      <c r="D159" s="160"/>
      <c r="E159" s="143"/>
      <c r="F159" s="143"/>
      <c r="G159" s="143"/>
      <c r="H159" s="143"/>
      <c r="I159" s="143"/>
      <c r="J159" s="146"/>
      <c r="K159" s="143"/>
      <c r="L159" s="143"/>
      <c r="M159" s="143"/>
    </row>
    <row r="160" spans="1:13" x14ac:dyDescent="0.25">
      <c r="A160" t="str">
        <f>IF(SUM('F2 - Facturation H'!$G$9:$G$18)=0,"Hide",IF($I$29="Oui","","Hide"))</f>
        <v>Hide</v>
      </c>
      <c r="B160" s="143"/>
      <c r="D160" s="160"/>
      <c r="E160" s="143"/>
      <c r="F160" s="143"/>
      <c r="G160" s="143"/>
      <c r="H160" s="143"/>
      <c r="I160" s="143"/>
      <c r="J160" s="143"/>
      <c r="K160" s="143"/>
      <c r="L160" s="143"/>
      <c r="M160" s="143"/>
    </row>
    <row r="161" spans="1:13" x14ac:dyDescent="0.25">
      <c r="A161" t="str">
        <f>IF(SUM('F2 - Facturation H'!$G$9:$G$18)=0,"Hide",IF($I$29="Oui","","Hide"))</f>
        <v>Hide</v>
      </c>
      <c r="B161" s="143"/>
      <c r="D161" s="160"/>
      <c r="E161" s="143"/>
      <c r="F161" s="143"/>
      <c r="G161" s="143"/>
      <c r="H161" s="143"/>
      <c r="I161" s="143"/>
      <c r="J161" s="143"/>
      <c r="K161" s="143"/>
      <c r="L161" s="143"/>
      <c r="M161" s="143"/>
    </row>
    <row r="162" spans="1:13" x14ac:dyDescent="0.25">
      <c r="A162" t="str">
        <f>IF(SUM('F2 - Facturation H'!$G$9:$G$18)=0,"Hide",IF($I$29="Oui","","Hide"))</f>
        <v>Hide</v>
      </c>
      <c r="J162" s="143"/>
      <c r="K162" s="143"/>
      <c r="L162" s="143"/>
      <c r="M162" s="143"/>
    </row>
    <row r="163" spans="1:13" ht="15.75" thickBot="1" x14ac:dyDescent="0.3">
      <c r="A163" t="str">
        <f>IF(SUM('F2 - Facturation H'!$G$9:$G$18)=0,"Hide",IF($I$29="Oui","","Hide"))</f>
        <v>Hide</v>
      </c>
      <c r="B163" s="117"/>
      <c r="C163" s="117"/>
      <c r="D163" s="117"/>
      <c r="E163" s="117"/>
      <c r="F163" s="117"/>
      <c r="G163" s="117"/>
      <c r="H163" s="117"/>
      <c r="I163" s="117"/>
      <c r="J163" s="143"/>
      <c r="K163" s="143"/>
      <c r="L163" s="143"/>
      <c r="M163" s="143"/>
    </row>
    <row r="164" spans="1:13" x14ac:dyDescent="0.25">
      <c r="A164" t="str">
        <f>IF('F2 - Facturation J'!$H$13=0,"Hide","")</f>
        <v>Hide</v>
      </c>
      <c r="J164" s="143"/>
      <c r="K164" s="143"/>
      <c r="L164" s="143"/>
      <c r="M164" s="143"/>
    </row>
    <row r="165" spans="1:13" x14ac:dyDescent="0.25">
      <c r="A165" t="str">
        <f>IF('F2 - Facturation J'!$H$13=0,"Hide","")</f>
        <v>Hide</v>
      </c>
    </row>
    <row r="166" spans="1:13" x14ac:dyDescent="0.25">
      <c r="A166" t="str">
        <f>IF('F2 - Facturation J'!$H$13=0,"Hide","")</f>
        <v>Hide</v>
      </c>
    </row>
    <row r="167" spans="1:13" ht="19.5" x14ac:dyDescent="0.25">
      <c r="A167" t="str">
        <f>IF('F2 - Facturation J'!$H$13=0,"Hide","")</f>
        <v>Hide</v>
      </c>
      <c r="B167" s="768" t="s">
        <v>545</v>
      </c>
      <c r="C167" s="768"/>
      <c r="D167" s="768"/>
      <c r="E167" s="768"/>
      <c r="F167" s="768"/>
      <c r="G167" s="768"/>
    </row>
    <row r="168" spans="1:13" x14ac:dyDescent="0.25">
      <c r="A168" t="str">
        <f>IF('F2 - Facturation J'!$H$13=0,"Hide","")</f>
        <v>Hide</v>
      </c>
      <c r="B168" t="s">
        <v>654</v>
      </c>
    </row>
    <row r="169" spans="1:13" x14ac:dyDescent="0.25">
      <c r="A169" t="str">
        <f>IF('F2 - Facturation J'!$H$13=0,"Hide","")</f>
        <v>Hide</v>
      </c>
      <c r="B169" t="s">
        <v>410</v>
      </c>
      <c r="C169" t="str">
        <f>'F0 - Générales'!B4</f>
        <v>xxx</v>
      </c>
    </row>
    <row r="170" spans="1:13" x14ac:dyDescent="0.25">
      <c r="A170" t="str">
        <f>IF('F2 - Facturation J'!$H$13=0,"Hide","")</f>
        <v>Hide</v>
      </c>
      <c r="B170" t="s">
        <v>409</v>
      </c>
      <c r="C170" t="str">
        <f>'F0 - Générales'!B7</f>
        <v>Base/Ortho</v>
      </c>
    </row>
    <row r="171" spans="1:13" x14ac:dyDescent="0.25">
      <c r="A171" t="str">
        <f>IF('F2 - Facturation J'!$H$13=0,"Hide","")</f>
        <v>Hide</v>
      </c>
    </row>
    <row r="172" spans="1:13" x14ac:dyDescent="0.25">
      <c r="A172" t="str">
        <f>IF('F2 - Facturation J'!$H$13=0,"Hide","")</f>
        <v>Hide</v>
      </c>
    </row>
    <row r="173" spans="1:13" x14ac:dyDescent="0.25">
      <c r="A173" t="str">
        <f>IF('F2 - Facturation J'!$H$13=0,"Hide","")</f>
        <v>Hide</v>
      </c>
    </row>
    <row r="174" spans="1:13" x14ac:dyDescent="0.25">
      <c r="A174" t="str">
        <f>IF('F2 - Facturation J'!$H$13=0,"Hide","")</f>
        <v>Hide</v>
      </c>
      <c r="B174" s="143"/>
      <c r="C174" s="143"/>
      <c r="D174" s="143"/>
      <c r="E174" s="143"/>
      <c r="F174" s="143"/>
      <c r="G174" s="143"/>
      <c r="H174" s="143"/>
      <c r="I174" s="143"/>
      <c r="J174" s="143"/>
      <c r="K174" s="143"/>
      <c r="L174" s="143"/>
      <c r="M174" s="143"/>
    </row>
    <row r="175" spans="1:13" x14ac:dyDescent="0.25">
      <c r="A175" t="str">
        <f>IF('F2 - Facturation J'!$H$13=0,"Hide","")</f>
        <v>Hide</v>
      </c>
      <c r="B175" s="143"/>
      <c r="C175" s="143"/>
      <c r="D175" s="143"/>
      <c r="E175" s="143"/>
      <c r="F175" s="143"/>
      <c r="G175" s="143"/>
      <c r="H175" s="143"/>
      <c r="I175" s="143"/>
      <c r="J175" s="143"/>
      <c r="K175" s="143"/>
      <c r="L175" s="143"/>
      <c r="M175" s="143"/>
    </row>
    <row r="176" spans="1:13" ht="15.75" thickBot="1" x14ac:dyDescent="0.3">
      <c r="A176" t="str">
        <f>IF('F2 - Facturation J'!$H$13=0,"Hide","")</f>
        <v>Hide</v>
      </c>
      <c r="B176" s="143"/>
      <c r="C176" s="143"/>
      <c r="D176" s="143"/>
      <c r="E176" s="143"/>
      <c r="F176" s="143"/>
      <c r="G176" s="143"/>
      <c r="H176" s="143"/>
      <c r="I176" s="143"/>
      <c r="J176" s="143"/>
      <c r="K176" s="143"/>
      <c r="L176" s="143"/>
      <c r="M176" s="143"/>
    </row>
    <row r="177" spans="1:13" ht="15.75" thickBot="1" x14ac:dyDescent="0.3">
      <c r="A177" t="str">
        <f>IF('F2 - Facturation J'!$H$13=0,"Hide","")</f>
        <v>Hide</v>
      </c>
      <c r="B177" s="143"/>
      <c r="C177" s="187" t="s">
        <v>408</v>
      </c>
      <c r="D177" s="187" t="s">
        <v>407</v>
      </c>
      <c r="E177" s="187" t="s">
        <v>469</v>
      </c>
      <c r="F177" s="187" t="s">
        <v>325</v>
      </c>
      <c r="G177" s="187" t="s">
        <v>405</v>
      </c>
      <c r="H177" s="187" t="s">
        <v>116</v>
      </c>
      <c r="I177" s="187" t="s">
        <v>404</v>
      </c>
      <c r="J177" s="187" t="s">
        <v>468</v>
      </c>
      <c r="K177" s="187" t="s">
        <v>467</v>
      </c>
      <c r="L177" s="187"/>
      <c r="M177" s="187"/>
    </row>
    <row r="178" spans="1:13" ht="15.75" thickBot="1" x14ac:dyDescent="0.3">
      <c r="A178" t="str">
        <f>IF('F2 - Facturation J'!$H$13=0,"Hide","")</f>
        <v>Hide</v>
      </c>
      <c r="B178" s="143"/>
      <c r="C178" s="187" t="s">
        <v>69</v>
      </c>
      <c r="D178" s="189">
        <f>'F2 - Facturation J'!H5</f>
        <v>0</v>
      </c>
      <c r="E178" s="189">
        <f>'F2 - Facturation J'!H6</f>
        <v>0</v>
      </c>
      <c r="F178" s="189">
        <f>'F2 - Facturation J'!H9</f>
        <v>0</v>
      </c>
      <c r="G178" s="189">
        <f>'F2 - Facturation J'!H7</f>
        <v>0</v>
      </c>
      <c r="H178" s="189">
        <f>'F2 - Facturation J'!H8</f>
        <v>0</v>
      </c>
      <c r="I178" s="189">
        <f>'F2 - Facturation J'!H11</f>
        <v>0</v>
      </c>
      <c r="J178" s="189">
        <f>'F2 - Facturation J'!H12</f>
        <v>0</v>
      </c>
      <c r="K178" s="189">
        <f>'F2 - Facturation J'!H10</f>
        <v>0</v>
      </c>
      <c r="L178" s="189"/>
      <c r="M178" s="189"/>
    </row>
    <row r="179" spans="1:13" ht="15.75" thickBot="1" x14ac:dyDescent="0.3">
      <c r="A179" t="str">
        <f>IF('F2 - Facturation J'!$H$13=0,"Hide","")</f>
        <v>Hide</v>
      </c>
      <c r="B179" s="188">
        <f>Data!$B$5</f>
        <v>366</v>
      </c>
      <c r="C179" s="187" t="s">
        <v>403</v>
      </c>
      <c r="D179" s="152">
        <f>D178/B179</f>
        <v>0</v>
      </c>
      <c r="E179" s="152">
        <f>E178/B179</f>
        <v>0</v>
      </c>
      <c r="F179" s="152">
        <f>F178/B179</f>
        <v>0</v>
      </c>
      <c r="G179" s="152">
        <f>G178/B179</f>
        <v>0</v>
      </c>
      <c r="H179" s="152">
        <f>H178/B179</f>
        <v>0</v>
      </c>
      <c r="I179" s="152">
        <f>I178/B179</f>
        <v>0</v>
      </c>
      <c r="J179" s="152">
        <f>J178/B179</f>
        <v>0</v>
      </c>
      <c r="K179" s="152">
        <f>K178/B179</f>
        <v>0</v>
      </c>
      <c r="L179" s="152"/>
      <c r="M179" s="152"/>
    </row>
    <row r="180" spans="1:13" x14ac:dyDescent="0.25">
      <c r="A180" t="str">
        <f>IF('F2 - Facturation J'!$H$13=0,"Hide","")</f>
        <v>Hide</v>
      </c>
      <c r="B180" s="151"/>
      <c r="C180" s="143"/>
      <c r="D180" s="146"/>
      <c r="E180" s="146"/>
      <c r="F180" s="146"/>
      <c r="G180" s="146"/>
      <c r="H180" s="146"/>
      <c r="I180" s="146"/>
      <c r="J180" s="146"/>
      <c r="K180" s="143"/>
      <c r="L180" s="143"/>
      <c r="M180" s="143"/>
    </row>
    <row r="181" spans="1:13" x14ac:dyDescent="0.25">
      <c r="A181" t="str">
        <f>IF('F2 - Facturation J'!$H$13=0,"Hide","")</f>
        <v>Hide</v>
      </c>
      <c r="B181" s="151"/>
      <c r="C181" s="143"/>
      <c r="D181" s="146"/>
      <c r="E181" s="146"/>
      <c r="F181" s="146"/>
      <c r="G181" s="146"/>
      <c r="H181" s="146"/>
      <c r="I181" s="143"/>
      <c r="J181" s="143"/>
      <c r="K181" s="143"/>
      <c r="L181" s="143"/>
      <c r="M181" s="143"/>
    </row>
    <row r="182" spans="1:13" ht="15" customHeight="1" x14ac:dyDescent="0.25">
      <c r="A182" t="str">
        <f>IF('F2 - Facturation J'!$H$13=0,"Hide","")</f>
        <v>Hide</v>
      </c>
      <c r="B182" s="769" t="s">
        <v>466</v>
      </c>
      <c r="C182" s="769"/>
      <c r="D182" s="146"/>
      <c r="E182" s="146"/>
      <c r="F182" s="146"/>
      <c r="G182" s="146"/>
      <c r="H182" s="146"/>
      <c r="I182" s="143"/>
      <c r="J182" s="143"/>
      <c r="K182" s="143"/>
      <c r="L182" s="143"/>
      <c r="M182" s="143"/>
    </row>
    <row r="183" spans="1:13" x14ac:dyDescent="0.25">
      <c r="A183" t="str">
        <f>IF('F2 - Facturation J'!$H$13=0,"Hide","")</f>
        <v>Hide</v>
      </c>
      <c r="B183" s="151"/>
      <c r="C183" s="143"/>
      <c r="D183" s="146"/>
      <c r="E183" s="146"/>
      <c r="F183" s="146"/>
      <c r="G183" s="146"/>
      <c r="H183" s="146"/>
      <c r="I183" s="143"/>
      <c r="J183" s="143"/>
      <c r="K183" s="143"/>
      <c r="L183" s="143"/>
      <c r="M183" s="143"/>
    </row>
    <row r="184" spans="1:13" x14ac:dyDescent="0.25">
      <c r="A184" t="str">
        <f>IF('F2 - Facturation J'!$H$13=0,"Hide","")</f>
        <v>Hide</v>
      </c>
      <c r="B184" s="143"/>
      <c r="C184" s="143"/>
      <c r="D184" s="143"/>
      <c r="E184" s="143"/>
      <c r="F184" s="143"/>
      <c r="G184" s="143"/>
      <c r="H184" s="143"/>
      <c r="I184" s="143"/>
      <c r="J184" s="143"/>
      <c r="K184" s="143"/>
      <c r="L184" s="143"/>
      <c r="M184" s="143"/>
    </row>
    <row r="185" spans="1:13" x14ac:dyDescent="0.25">
      <c r="A185" t="str">
        <f>IF('F2 - Facturation J'!$H$13=0,"Hide","")</f>
        <v>Hide</v>
      </c>
      <c r="B185" s="770" t="s">
        <v>402</v>
      </c>
      <c r="C185" s="770"/>
      <c r="D185" s="770"/>
      <c r="E185" s="770"/>
      <c r="F185" s="770"/>
      <c r="G185" s="149"/>
      <c r="H185" s="149"/>
      <c r="I185" s="143"/>
      <c r="J185" s="143"/>
      <c r="K185" s="143"/>
      <c r="L185" s="143"/>
      <c r="M185" s="143"/>
    </row>
    <row r="186" spans="1:13" x14ac:dyDescent="0.25">
      <c r="A186" t="str">
        <f>IF('F2 - Facturation J'!$H$13=0,"Hide","")</f>
        <v>Hide</v>
      </c>
      <c r="B186" s="143"/>
      <c r="C186" s="143"/>
      <c r="D186" s="143"/>
      <c r="E186" s="143"/>
      <c r="F186" s="143"/>
      <c r="G186" s="143"/>
      <c r="H186" s="143"/>
      <c r="I186" s="143"/>
      <c r="J186" s="143"/>
      <c r="K186" s="143"/>
      <c r="L186" s="143"/>
      <c r="M186" s="143"/>
    </row>
    <row r="187" spans="1:13" x14ac:dyDescent="0.25">
      <c r="A187" t="str">
        <f>IF('F2 - Facturation J'!$H$13=0,"Hide","")</f>
        <v>Hide</v>
      </c>
      <c r="B187" s="143"/>
      <c r="C187" s="147" t="s">
        <v>465</v>
      </c>
      <c r="D187" s="143"/>
      <c r="E187" s="143"/>
      <c r="F187" s="143"/>
      <c r="G187" s="143"/>
      <c r="H187" s="143"/>
      <c r="I187" s="143"/>
      <c r="J187" s="143"/>
      <c r="K187" s="143"/>
      <c r="L187" s="143"/>
      <c r="M187" s="143"/>
    </row>
    <row r="188" spans="1:13" x14ac:dyDescent="0.25">
      <c r="A188" t="str">
        <f>IF('F2 - Facturation J'!$H$13=0,"Hide","")</f>
        <v>Hide</v>
      </c>
      <c r="B188" s="143"/>
      <c r="C188" s="143"/>
      <c r="D188" s="143"/>
      <c r="E188" s="143"/>
      <c r="F188" s="143"/>
      <c r="G188" s="143"/>
      <c r="H188" s="143"/>
      <c r="I188" s="143"/>
      <c r="J188" s="143"/>
      <c r="K188" s="143"/>
      <c r="L188" s="143"/>
      <c r="M188" s="143"/>
    </row>
    <row r="189" spans="1:13" x14ac:dyDescent="0.25">
      <c r="A189" t="str">
        <f>IF('F2 - Facturation J'!$H$13=0,"Hide","")</f>
        <v>Hide</v>
      </c>
      <c r="B189" s="143"/>
      <c r="C189" s="771" t="s">
        <v>464</v>
      </c>
      <c r="D189" s="771"/>
      <c r="E189" s="144">
        <f>0.7345*D179</f>
        <v>0</v>
      </c>
      <c r="F189" s="143" t="s">
        <v>353</v>
      </c>
      <c r="G189" s="143"/>
      <c r="H189" s="143"/>
      <c r="I189" s="143"/>
      <c r="J189" s="143"/>
      <c r="K189" s="143"/>
      <c r="L189" s="143"/>
      <c r="M189" s="143"/>
    </row>
    <row r="190" spans="1:13" x14ac:dyDescent="0.25">
      <c r="A190" t="str">
        <f>IF('F2 - Facturation J'!$H$13=0,"Hide","")</f>
        <v>Hide</v>
      </c>
      <c r="B190" s="143"/>
      <c r="C190" s="143"/>
      <c r="D190" s="143"/>
      <c r="E190" s="143"/>
      <c r="F190" s="143"/>
      <c r="G190" s="143"/>
      <c r="H190" s="143"/>
      <c r="I190" s="143"/>
      <c r="J190" s="143"/>
      <c r="K190" s="143"/>
      <c r="L190" s="143"/>
      <c r="M190" s="143"/>
    </row>
    <row r="191" spans="1:13" x14ac:dyDescent="0.25">
      <c r="A191" t="str">
        <f>IF('F2 - Facturation J'!$H$13=0,"Hide","")</f>
        <v>Hide</v>
      </c>
      <c r="B191" s="143"/>
      <c r="C191" s="149" t="s">
        <v>463</v>
      </c>
      <c r="D191" s="149"/>
      <c r="E191" s="149"/>
      <c r="F191" s="149"/>
      <c r="G191" s="149"/>
      <c r="H191" s="149"/>
      <c r="I191" s="143"/>
      <c r="J191" s="143"/>
      <c r="K191" s="143"/>
      <c r="L191" s="143"/>
      <c r="M191" s="143"/>
    </row>
    <row r="192" spans="1:13" x14ac:dyDescent="0.25">
      <c r="A192" t="str">
        <f>IF('F2 - Facturation J'!$H$13=0,"Hide","")</f>
        <v>Hide</v>
      </c>
      <c r="B192" s="143"/>
      <c r="C192" s="143"/>
      <c r="D192" s="143"/>
      <c r="E192" s="143"/>
      <c r="F192" s="143"/>
      <c r="G192" s="143"/>
      <c r="H192" s="143"/>
      <c r="I192" s="143"/>
      <c r="J192" s="143"/>
      <c r="K192" s="143"/>
      <c r="L192" s="143"/>
      <c r="M192" s="143"/>
    </row>
    <row r="193" spans="1:13" x14ac:dyDescent="0.25">
      <c r="A193" t="str">
        <f>IF('F2 - Facturation J'!$H$13=0,"Hide","")</f>
        <v>Hide</v>
      </c>
      <c r="B193" s="143"/>
      <c r="C193" s="144">
        <f>E189</f>
        <v>0</v>
      </c>
      <c r="D193" s="149" t="s">
        <v>462</v>
      </c>
      <c r="E193" s="143"/>
      <c r="F193" s="143"/>
      <c r="G193" s="143"/>
      <c r="H193" s="143"/>
      <c r="I193" s="143"/>
      <c r="J193" s="143"/>
      <c r="K193" s="143"/>
      <c r="L193" s="143"/>
      <c r="M193" s="143"/>
    </row>
    <row r="194" spans="1:13" x14ac:dyDescent="0.25">
      <c r="A194" t="str">
        <f>IF('F2 - Facturation J'!$H$13=0,"Hide","")</f>
        <v>Hide</v>
      </c>
      <c r="B194" s="143"/>
      <c r="C194" s="143"/>
      <c r="D194" s="143"/>
      <c r="E194" s="143"/>
      <c r="F194" s="143"/>
      <c r="G194" s="143"/>
      <c r="H194" s="143"/>
      <c r="I194" s="143"/>
      <c r="J194" s="143"/>
      <c r="K194" s="143"/>
      <c r="L194" s="143"/>
      <c r="M194" s="143"/>
    </row>
    <row r="195" spans="1:13" x14ac:dyDescent="0.25">
      <c r="A195" t="str">
        <f>IF('F2 - Facturation J'!$H$13=0,"Hide","")</f>
        <v>Hide</v>
      </c>
      <c r="B195" s="143"/>
      <c r="C195" s="143"/>
      <c r="D195" s="143"/>
      <c r="E195" s="143"/>
      <c r="F195" s="143"/>
      <c r="G195" s="143"/>
      <c r="H195" s="143"/>
      <c r="I195" s="143"/>
      <c r="J195" s="143"/>
      <c r="K195" s="143"/>
      <c r="L195" s="143"/>
      <c r="M195" s="143"/>
    </row>
    <row r="196" spans="1:13" x14ac:dyDescent="0.25">
      <c r="A196" t="str">
        <f>IF('F2 - Facturation J'!$H$13=0,"Hide","")</f>
        <v>Hide</v>
      </c>
      <c r="B196" s="770" t="s">
        <v>432</v>
      </c>
      <c r="C196" s="770"/>
      <c r="D196" s="770"/>
      <c r="E196" s="770"/>
      <c r="F196" s="770"/>
      <c r="G196" s="149"/>
      <c r="H196" s="149"/>
      <c r="I196" s="143"/>
      <c r="J196" s="143"/>
      <c r="K196" s="143"/>
      <c r="L196" s="143"/>
      <c r="M196" s="143"/>
    </row>
    <row r="197" spans="1:13" x14ac:dyDescent="0.25">
      <c r="A197" t="str">
        <f>IF('F2 - Facturation J'!$H$13=0,"Hide","")</f>
        <v>Hide</v>
      </c>
      <c r="B197" s="143"/>
      <c r="C197" s="143"/>
      <c r="D197" s="143"/>
      <c r="E197" s="143"/>
      <c r="F197" s="143"/>
      <c r="G197" s="143"/>
      <c r="H197" s="143"/>
      <c r="I197" s="143"/>
      <c r="J197" s="143"/>
      <c r="K197" s="143"/>
      <c r="L197" s="143"/>
      <c r="M197" s="143"/>
    </row>
    <row r="198" spans="1:13" x14ac:dyDescent="0.25">
      <c r="A198" t="str">
        <f>IF('F2 - Facturation J'!$H$13=0,"Hide","")</f>
        <v>Hide</v>
      </c>
      <c r="B198" s="143"/>
      <c r="C198" s="147" t="s">
        <v>351</v>
      </c>
      <c r="D198" s="143"/>
      <c r="E198" s="143"/>
      <c r="F198" s="143"/>
      <c r="G198" s="143"/>
      <c r="H198" s="143"/>
      <c r="I198" s="143"/>
      <c r="J198" s="143"/>
      <c r="K198" s="143"/>
      <c r="L198" s="143"/>
      <c r="M198" s="143"/>
    </row>
    <row r="199" spans="1:13" x14ac:dyDescent="0.25">
      <c r="A199" t="str">
        <f>IF('F2 - Facturation J'!$H$13=0,"Hide","")</f>
        <v>Hide</v>
      </c>
      <c r="B199" s="143"/>
      <c r="C199" s="143" t="s">
        <v>350</v>
      </c>
      <c r="D199" s="143"/>
      <c r="E199" s="144">
        <f>C193*0.2</f>
        <v>0</v>
      </c>
      <c r="F199" s="143" t="s">
        <v>349</v>
      </c>
      <c r="G199" s="143"/>
      <c r="H199" s="143"/>
      <c r="I199" s="143"/>
      <c r="J199" s="143"/>
      <c r="K199" s="143"/>
      <c r="L199" s="143"/>
      <c r="M199" s="143"/>
    </row>
    <row r="200" spans="1:13" x14ac:dyDescent="0.25">
      <c r="A200" t="str">
        <f>IF('F2 - Facturation J'!$H$13=0,"Hide","")</f>
        <v>Hide</v>
      </c>
      <c r="B200" s="143"/>
      <c r="C200" s="143" t="s">
        <v>348</v>
      </c>
      <c r="D200" s="143"/>
      <c r="E200" s="146">
        <f>E199*40</f>
        <v>0</v>
      </c>
      <c r="F200" s="143" t="s">
        <v>347</v>
      </c>
      <c r="G200" s="143"/>
      <c r="H200" s="143"/>
      <c r="I200" s="143"/>
      <c r="J200" s="143"/>
      <c r="K200" s="143"/>
      <c r="L200" s="143"/>
      <c r="M200" s="143"/>
    </row>
    <row r="201" spans="1:13" x14ac:dyDescent="0.25">
      <c r="A201" t="str">
        <f>IF('F2 - Facturation J'!$H$13=0,"Hide","")</f>
        <v>Hide</v>
      </c>
      <c r="B201" s="143"/>
      <c r="C201" s="143"/>
      <c r="D201" s="143"/>
      <c r="E201" s="143"/>
      <c r="F201" s="143"/>
      <c r="G201" s="143"/>
      <c r="H201" s="143"/>
      <c r="I201" s="143"/>
      <c r="J201" s="143"/>
      <c r="K201" s="143"/>
      <c r="L201" s="143"/>
      <c r="M201" s="143"/>
    </row>
    <row r="202" spans="1:13" x14ac:dyDescent="0.25">
      <c r="A202" t="str">
        <f>IF('F2 - Facturation J'!$H$13=0,"Hide","")</f>
        <v>Hide</v>
      </c>
      <c r="B202" s="143"/>
      <c r="C202" s="143"/>
      <c r="D202" s="143"/>
      <c r="E202" s="143"/>
      <c r="F202" s="143"/>
      <c r="G202" s="143"/>
      <c r="H202" s="143"/>
      <c r="I202" s="143"/>
      <c r="J202" s="143"/>
      <c r="K202" s="143"/>
      <c r="L202" s="143"/>
      <c r="M202" s="143"/>
    </row>
    <row r="203" spans="1:13" x14ac:dyDescent="0.25">
      <c r="A203" t="str">
        <f>IF('F2 - Facturation J'!$H$13=0,"Hide","")</f>
        <v>Hide</v>
      </c>
      <c r="B203" s="143"/>
      <c r="C203" s="143"/>
      <c r="D203" s="143"/>
      <c r="E203" s="143"/>
      <c r="F203" s="143"/>
      <c r="G203" s="143"/>
      <c r="H203" s="143"/>
      <c r="I203" s="143"/>
      <c r="J203" s="143"/>
      <c r="K203" s="143"/>
      <c r="L203" s="143"/>
      <c r="M203" s="143"/>
    </row>
    <row r="204" spans="1:13" x14ac:dyDescent="0.25">
      <c r="A204" t="str">
        <f>IF('F2 - Facturation J'!$H$13=0,"Hide","")</f>
        <v>Hide</v>
      </c>
      <c r="B204" s="143"/>
      <c r="C204" s="143" t="s">
        <v>346</v>
      </c>
      <c r="D204" s="143"/>
      <c r="E204" s="143"/>
      <c r="F204" s="143"/>
      <c r="G204" s="143"/>
      <c r="H204" s="143"/>
      <c r="I204" s="143"/>
      <c r="J204" s="143"/>
      <c r="K204" s="143"/>
      <c r="L204" s="143"/>
      <c r="M204" s="143"/>
    </row>
    <row r="205" spans="1:13" x14ac:dyDescent="0.25">
      <c r="A205" t="str">
        <f>IF('F2 - Facturation J'!$H$13=0,"Hide","")</f>
        <v>Hide</v>
      </c>
      <c r="B205" s="143"/>
      <c r="C205" s="775" t="s">
        <v>345</v>
      </c>
      <c r="D205" s="775"/>
      <c r="E205" s="775"/>
      <c r="F205" s="775"/>
      <c r="G205" s="775"/>
      <c r="H205" s="775"/>
      <c r="I205" s="143"/>
      <c r="J205" s="143"/>
      <c r="K205" s="143"/>
      <c r="L205" s="143"/>
      <c r="M205" s="143"/>
    </row>
    <row r="206" spans="1:13" x14ac:dyDescent="0.25">
      <c r="A206" t="str">
        <f>IF('F2 - Facturation J'!$H$13=0,"Hide","")</f>
        <v>Hide</v>
      </c>
      <c r="B206" s="143"/>
      <c r="C206" s="143"/>
      <c r="D206" s="143"/>
      <c r="E206" s="143"/>
      <c r="F206" s="143"/>
      <c r="G206" s="143"/>
      <c r="H206" s="143"/>
      <c r="I206" s="143"/>
      <c r="J206" s="143"/>
      <c r="K206" s="143"/>
      <c r="L206" s="143"/>
      <c r="M206" s="143"/>
    </row>
    <row r="207" spans="1:13" x14ac:dyDescent="0.25">
      <c r="A207" t="str">
        <f>IF('F2 - Facturation J'!$H$13=0,"Hide","")</f>
        <v>Hide</v>
      </c>
      <c r="B207" s="143"/>
      <c r="C207" s="146" t="s">
        <v>396</v>
      </c>
      <c r="D207" s="143"/>
      <c r="E207" s="143"/>
      <c r="F207" s="143"/>
      <c r="G207" s="143"/>
      <c r="H207" s="143"/>
      <c r="I207" s="143"/>
      <c r="J207" s="143"/>
      <c r="K207" s="143"/>
      <c r="L207" s="143"/>
      <c r="M207" s="143"/>
    </row>
    <row r="208" spans="1:13" x14ac:dyDescent="0.25">
      <c r="A208" t="str">
        <f>IF('F2 - Facturation J'!$H$13=0,"Hide","")</f>
        <v>Hide</v>
      </c>
      <c r="B208" s="143"/>
      <c r="C208" s="144">
        <f>C193-E199</f>
        <v>0</v>
      </c>
      <c r="D208" s="143" t="s">
        <v>343</v>
      </c>
      <c r="E208" s="143"/>
      <c r="F208" s="143"/>
      <c r="G208" s="143"/>
      <c r="H208" s="143"/>
      <c r="I208" s="143"/>
      <c r="J208" s="143"/>
      <c r="K208" s="143"/>
      <c r="L208" s="143"/>
      <c r="M208" s="143"/>
    </row>
    <row r="209" spans="1:13" ht="15.75" thickBot="1" x14ac:dyDescent="0.3">
      <c r="A209" t="str">
        <f>IF('F2 - Facturation J'!$H$13=0,"Hide","")</f>
        <v>Hide</v>
      </c>
      <c r="B209" s="143"/>
      <c r="C209" s="143"/>
      <c r="D209" s="143"/>
      <c r="E209" s="143"/>
      <c r="F209" s="143"/>
      <c r="G209" s="143"/>
      <c r="H209" s="143"/>
      <c r="I209" s="143"/>
      <c r="J209" s="143"/>
      <c r="K209" s="143"/>
      <c r="L209" s="143"/>
      <c r="M209" s="143"/>
    </row>
    <row r="210" spans="1:13" x14ac:dyDescent="0.25">
      <c r="A210" t="str">
        <f>IF('F2 - Facturation J'!$H$13=0,"Hide","")</f>
        <v>Hide</v>
      </c>
      <c r="B210" s="176" t="s">
        <v>431</v>
      </c>
      <c r="C210" s="84"/>
      <c r="D210" s="175"/>
      <c r="E210" s="175"/>
      <c r="F210" s="174"/>
      <c r="G210" s="143"/>
      <c r="H210" s="143"/>
      <c r="I210" s="143"/>
      <c r="J210" s="143"/>
      <c r="K210" s="143"/>
      <c r="L210" s="143"/>
      <c r="M210" s="143"/>
    </row>
    <row r="211" spans="1:13" x14ac:dyDescent="0.25">
      <c r="A211" t="str">
        <f>IF('F2 - Facturation J'!$H$13=0,"Hide","")</f>
        <v>Hide</v>
      </c>
      <c r="B211" s="39"/>
      <c r="C211" s="173" t="s">
        <v>430</v>
      </c>
      <c r="D211" s="143"/>
      <c r="E211" s="143"/>
      <c r="F211" s="172"/>
      <c r="G211" s="143"/>
      <c r="H211" s="143"/>
      <c r="I211" s="143"/>
      <c r="J211" s="143"/>
      <c r="K211" s="143"/>
      <c r="L211" s="143"/>
      <c r="M211" s="143"/>
    </row>
    <row r="212" spans="1:13" x14ac:dyDescent="0.25">
      <c r="A212" t="str">
        <f>IF('F2 - Facturation J'!$H$13=0,"Hide","")</f>
        <v>Hide</v>
      </c>
      <c r="B212" s="39"/>
      <c r="C212" s="173" t="s">
        <v>429</v>
      </c>
      <c r="D212" s="143"/>
      <c r="E212" s="143"/>
      <c r="F212" s="172"/>
      <c r="G212" s="143"/>
      <c r="H212" s="143"/>
      <c r="I212" s="143"/>
      <c r="J212" s="143"/>
      <c r="K212" s="143"/>
      <c r="L212" s="143"/>
      <c r="M212" s="143"/>
    </row>
    <row r="213" spans="1:13" x14ac:dyDescent="0.25">
      <c r="A213" t="str">
        <f>IF('F2 - Facturation J'!$H$13=0,"Hide","")</f>
        <v>Hide</v>
      </c>
      <c r="B213" s="39"/>
      <c r="C213" s="173" t="s">
        <v>428</v>
      </c>
      <c r="D213" s="143"/>
      <c r="E213" s="143"/>
      <c r="F213" s="172"/>
      <c r="G213" s="143"/>
      <c r="H213" s="143"/>
      <c r="I213" s="143"/>
      <c r="J213" s="143"/>
      <c r="K213" s="143"/>
      <c r="L213" s="143"/>
      <c r="M213" s="143"/>
    </row>
    <row r="214" spans="1:13" x14ac:dyDescent="0.25">
      <c r="A214" t="str">
        <f>IF('F2 - Facturation J'!$H$13=0,"Hide","")</f>
        <v>Hide</v>
      </c>
      <c r="B214" s="39"/>
      <c r="C214" s="173" t="s">
        <v>427</v>
      </c>
      <c r="D214" s="143"/>
      <c r="E214" s="143"/>
      <c r="F214" s="172"/>
      <c r="G214" s="143"/>
      <c r="H214" s="143"/>
      <c r="I214" s="143"/>
      <c r="J214" s="143"/>
      <c r="K214" s="143"/>
      <c r="L214" s="143"/>
      <c r="M214" s="143"/>
    </row>
    <row r="215" spans="1:13" x14ac:dyDescent="0.25">
      <c r="A215" t="str">
        <f>IF('F2 - Facturation J'!$H$13=0,"Hide","")</f>
        <v>Hide</v>
      </c>
      <c r="B215" s="39"/>
      <c r="C215" s="173" t="s">
        <v>426</v>
      </c>
      <c r="D215" s="143"/>
      <c r="E215" s="143"/>
      <c r="F215" s="172"/>
      <c r="G215" s="143"/>
      <c r="H215" s="143"/>
      <c r="I215" s="143"/>
      <c r="J215" s="143"/>
      <c r="K215" s="143"/>
      <c r="L215" s="143"/>
      <c r="M215" s="143"/>
    </row>
    <row r="216" spans="1:13" x14ac:dyDescent="0.25">
      <c r="A216" t="str">
        <f>IF('F2 - Facturation J'!$H$13=0,"Hide","")</f>
        <v>Hide</v>
      </c>
      <c r="B216" s="39"/>
      <c r="C216" s="173" t="s">
        <v>425</v>
      </c>
      <c r="D216" s="143"/>
      <c r="E216" s="143"/>
      <c r="F216" s="172"/>
      <c r="G216" s="143"/>
      <c r="H216" s="143"/>
      <c r="I216" s="143"/>
      <c r="J216" s="143"/>
      <c r="K216" s="143"/>
      <c r="L216" s="143"/>
      <c r="M216" s="143"/>
    </row>
    <row r="217" spans="1:13" ht="15.75" thickBot="1" x14ac:dyDescent="0.3">
      <c r="A217" t="str">
        <f>IF('F2 - Facturation J'!$H$13=0,"Hide","")</f>
        <v>Hide</v>
      </c>
      <c r="B217" s="118"/>
      <c r="C217" s="171" t="s">
        <v>424</v>
      </c>
      <c r="D217" s="170"/>
      <c r="E217" s="170"/>
      <c r="F217" s="169"/>
      <c r="G217" s="143"/>
      <c r="H217" s="143"/>
      <c r="I217" s="143"/>
      <c r="J217" s="143"/>
      <c r="K217" s="143"/>
      <c r="L217" s="143"/>
      <c r="M217" s="143"/>
    </row>
    <row r="218" spans="1:13" x14ac:dyDescent="0.25">
      <c r="A218" t="str">
        <f>IF('F2 - Facturation J'!$H$13=0,"Hide","")</f>
        <v>Hide</v>
      </c>
      <c r="B218" s="143"/>
      <c r="C218" s="143"/>
      <c r="D218" s="143"/>
      <c r="E218" s="143"/>
      <c r="F218" s="143"/>
      <c r="G218" s="143"/>
      <c r="H218" s="143"/>
      <c r="I218" s="143"/>
      <c r="J218" s="143"/>
      <c r="K218" s="143"/>
      <c r="L218" s="143"/>
      <c r="M218" s="143"/>
    </row>
    <row r="219" spans="1:13" x14ac:dyDescent="0.25">
      <c r="A219" t="str">
        <f>IF('F2 - Facturation J'!$H$13=0,"Hide","")</f>
        <v>Hide</v>
      </c>
      <c r="B219" s="143"/>
      <c r="C219" s="143" t="s">
        <v>423</v>
      </c>
      <c r="D219" s="144">
        <f>C193</f>
        <v>0</v>
      </c>
      <c r="E219" s="143"/>
      <c r="F219" s="143"/>
      <c r="G219" s="143"/>
      <c r="H219" s="143"/>
      <c r="I219" s="143"/>
      <c r="J219" s="143"/>
      <c r="K219" s="143"/>
      <c r="L219" s="143"/>
      <c r="M219" s="143"/>
    </row>
    <row r="220" spans="1:13" ht="18.75" x14ac:dyDescent="0.3">
      <c r="A220" t="str">
        <f>IF('F2 - Facturation J'!$H$13=0,"Hide","")</f>
        <v>Hide</v>
      </c>
      <c r="B220" s="150" t="s">
        <v>394</v>
      </c>
      <c r="C220" s="144">
        <f>D219*0.16</f>
        <v>0</v>
      </c>
      <c r="D220" s="143" t="s">
        <v>341</v>
      </c>
      <c r="E220" s="143"/>
      <c r="F220" s="143"/>
      <c r="G220" s="143"/>
      <c r="H220" s="143"/>
      <c r="I220" s="143"/>
      <c r="J220" s="143"/>
      <c r="K220" s="143"/>
      <c r="L220" s="143"/>
      <c r="M220" s="143"/>
    </row>
    <row r="221" spans="1:13" x14ac:dyDescent="0.25">
      <c r="A221" t="str">
        <f>IF('F2 - Facturation J'!$H$13=0,"Hide","")</f>
        <v>Hide</v>
      </c>
      <c r="B221" s="143"/>
      <c r="C221" s="143"/>
      <c r="D221" s="143"/>
      <c r="E221" s="143"/>
      <c r="F221" s="143"/>
      <c r="G221" s="143"/>
      <c r="H221" s="143"/>
      <c r="I221" s="143"/>
      <c r="J221" s="143"/>
      <c r="K221" s="143"/>
      <c r="L221" s="143"/>
      <c r="M221" s="143"/>
    </row>
    <row r="222" spans="1:13" ht="15.75" thickBot="1" x14ac:dyDescent="0.3">
      <c r="A222" t="str">
        <f>IF('F2 - Facturation J'!$H$13=0,"Hide","")</f>
        <v>Hide</v>
      </c>
      <c r="B222" s="143"/>
      <c r="C222" s="143"/>
      <c r="D222" s="143"/>
      <c r="E222" s="143"/>
      <c r="F222" s="143"/>
      <c r="G222" s="143"/>
      <c r="H222" s="143"/>
      <c r="I222" s="143"/>
      <c r="J222" s="143"/>
      <c r="K222" s="143"/>
      <c r="L222" s="143"/>
      <c r="M222" s="143"/>
    </row>
    <row r="223" spans="1:13" ht="15.75" thickBot="1" x14ac:dyDescent="0.3">
      <c r="A223" t="str">
        <f>IF('F2 - Facturation J'!$H$13=0,"Hide","")</f>
        <v>Hide</v>
      </c>
      <c r="B223" s="776" t="s">
        <v>461</v>
      </c>
      <c r="C223" s="777"/>
      <c r="D223" s="777"/>
      <c r="E223" s="777"/>
      <c r="F223" s="778"/>
      <c r="G223" s="143"/>
      <c r="H223" s="143"/>
      <c r="I223" s="143"/>
      <c r="J223" s="143"/>
      <c r="K223" s="143"/>
      <c r="L223" s="143"/>
      <c r="M223" s="143"/>
    </row>
    <row r="224" spans="1:13" x14ac:dyDescent="0.25">
      <c r="A224" t="str">
        <f>IF('F2 - Facturation J'!$H$13=0,"Hide","")</f>
        <v>Hide</v>
      </c>
      <c r="B224" s="143"/>
      <c r="C224" s="143"/>
      <c r="D224" s="143"/>
      <c r="E224" s="143"/>
      <c r="F224" s="143"/>
      <c r="G224" s="143"/>
      <c r="H224" s="143"/>
      <c r="I224" s="143"/>
      <c r="J224" s="143"/>
      <c r="K224" s="143"/>
      <c r="L224" s="143"/>
      <c r="M224" s="143"/>
    </row>
    <row r="225" spans="1:13" x14ac:dyDescent="0.25">
      <c r="A225" t="str">
        <f>IF('F2 - Facturation J'!$H$13=0,"Hide","")</f>
        <v>Hide</v>
      </c>
      <c r="B225" s="143"/>
      <c r="C225" s="143"/>
      <c r="D225" s="143"/>
      <c r="E225" s="143"/>
      <c r="F225" s="143"/>
      <c r="G225" s="143"/>
      <c r="H225" s="143"/>
      <c r="I225" s="143"/>
      <c r="J225" s="143"/>
      <c r="K225" s="143"/>
      <c r="L225" s="143"/>
      <c r="M225" s="143"/>
    </row>
    <row r="226" spans="1:13" x14ac:dyDescent="0.25">
      <c r="A226" t="str">
        <f>IF('F2 - Facturation J'!$H$13=0,"Hide","")</f>
        <v>Hide</v>
      </c>
      <c r="B226" s="143"/>
      <c r="C226" s="145" t="s">
        <v>460</v>
      </c>
      <c r="D226" s="144">
        <f>C193</f>
        <v>0</v>
      </c>
      <c r="E226" s="143"/>
      <c r="F226" s="143"/>
      <c r="G226" s="143"/>
      <c r="H226" s="143"/>
      <c r="I226" s="143"/>
      <c r="J226" s="143"/>
      <c r="K226" s="143"/>
      <c r="L226" s="143"/>
      <c r="M226" s="143"/>
    </row>
    <row r="227" spans="1:13" ht="18.75" x14ac:dyDescent="0.3">
      <c r="A227" t="str">
        <f>IF('F2 - Facturation J'!$H$13=0,"Hide","")</f>
        <v>Hide</v>
      </c>
      <c r="B227" s="150" t="s">
        <v>394</v>
      </c>
      <c r="C227" s="144">
        <f>D226*0.184</f>
        <v>0</v>
      </c>
      <c r="D227" s="143" t="s">
        <v>338</v>
      </c>
      <c r="E227" s="143"/>
      <c r="F227" s="143"/>
      <c r="G227" s="143"/>
      <c r="H227" s="143"/>
      <c r="I227" s="143"/>
      <c r="J227" s="143"/>
      <c r="K227" s="143"/>
      <c r="L227" s="143"/>
      <c r="M227" s="143"/>
    </row>
    <row r="228" spans="1:13" ht="15.75" thickBot="1" x14ac:dyDescent="0.3">
      <c r="A228" t="str">
        <f>IF('F2 - Facturation J'!$H$13=0,"Hide","")</f>
        <v>Hide</v>
      </c>
      <c r="B228" s="143"/>
      <c r="C228" s="143"/>
      <c r="D228" s="143"/>
      <c r="E228" s="143"/>
      <c r="F228" s="143"/>
      <c r="G228" s="143"/>
      <c r="H228" s="143"/>
      <c r="I228" s="143"/>
      <c r="J228" s="143"/>
      <c r="K228" s="143"/>
      <c r="L228" s="143"/>
      <c r="M228" s="143"/>
    </row>
    <row r="229" spans="1:13" ht="15.75" thickBot="1" x14ac:dyDescent="0.3">
      <c r="A229" t="str">
        <f>IF('F2 - Facturation J'!$H$13=0,"Hide","")</f>
        <v>Hide</v>
      </c>
      <c r="B229" s="776" t="s">
        <v>420</v>
      </c>
      <c r="C229" s="777"/>
      <c r="D229" s="777"/>
      <c r="E229" s="777"/>
      <c r="F229" s="778"/>
      <c r="G229" s="143"/>
      <c r="H229" s="143"/>
      <c r="I229" s="143"/>
      <c r="J229" s="143"/>
      <c r="K229" s="143"/>
      <c r="L229" s="143"/>
      <c r="M229" s="143"/>
    </row>
    <row r="230" spans="1:13" x14ac:dyDescent="0.25">
      <c r="A230" t="str">
        <f>IF('F2 - Facturation J'!$H$13=0,"Hide","")</f>
        <v>Hide</v>
      </c>
      <c r="B230" s="143"/>
      <c r="C230" s="143"/>
      <c r="D230" s="143"/>
      <c r="E230" s="143"/>
      <c r="F230" s="143"/>
      <c r="G230" s="143"/>
      <c r="H230" s="143"/>
      <c r="I230" s="143"/>
      <c r="J230" s="143"/>
      <c r="K230" s="143"/>
      <c r="L230" s="143"/>
      <c r="M230" s="143"/>
    </row>
    <row r="231" spans="1:13" x14ac:dyDescent="0.25">
      <c r="A231" t="str">
        <f>IF('F2 - Facturation J'!$H$13=0,"Hide","")</f>
        <v>Hide</v>
      </c>
      <c r="B231" s="143"/>
      <c r="C231" s="779" t="s">
        <v>337</v>
      </c>
      <c r="D231" s="779"/>
      <c r="E231" s="779"/>
      <c r="F231" s="144">
        <f>C208</f>
        <v>0</v>
      </c>
      <c r="G231" s="143" t="s">
        <v>46</v>
      </c>
      <c r="H231" s="143"/>
      <c r="I231" s="143"/>
      <c r="J231" s="143"/>
      <c r="K231" s="143"/>
      <c r="L231" s="143"/>
      <c r="M231" s="143"/>
    </row>
    <row r="232" spans="1:13" x14ac:dyDescent="0.25">
      <c r="A232" t="str">
        <f>IF('F2 - Facturation J'!$H$13=0,"Hide","")</f>
        <v>Hide</v>
      </c>
      <c r="B232" s="143"/>
      <c r="C232" s="779" t="s">
        <v>393</v>
      </c>
      <c r="D232" s="779"/>
      <c r="E232" s="779"/>
      <c r="F232" s="144">
        <f>C220</f>
        <v>0</v>
      </c>
      <c r="G232" s="143" t="s">
        <v>46</v>
      </c>
      <c r="H232" s="143"/>
      <c r="I232" s="143"/>
      <c r="J232" s="143"/>
      <c r="K232" s="143"/>
      <c r="L232" s="143"/>
      <c r="M232" s="143"/>
    </row>
    <row r="233" spans="1:13" x14ac:dyDescent="0.25">
      <c r="A233" t="str">
        <f>IF('F2 - Facturation J'!$H$13=0,"Hide","")</f>
        <v>Hide</v>
      </c>
      <c r="B233" s="143"/>
      <c r="C233" s="779" t="s">
        <v>392</v>
      </c>
      <c r="D233" s="779"/>
      <c r="E233" s="779"/>
      <c r="F233" s="144">
        <f>C227</f>
        <v>0</v>
      </c>
      <c r="G233" s="143" t="s">
        <v>46</v>
      </c>
      <c r="H233" s="143"/>
      <c r="I233" s="143"/>
      <c r="J233" s="143"/>
      <c r="K233" s="143"/>
      <c r="L233" s="143"/>
      <c r="M233" s="143"/>
    </row>
    <row r="234" spans="1:13" x14ac:dyDescent="0.25">
      <c r="A234" t="str">
        <f>IF('F2 - Facturation J'!$H$13=0,"Hide","")</f>
        <v>Hide</v>
      </c>
    </row>
    <row r="235" spans="1:13" ht="15.75" x14ac:dyDescent="0.25">
      <c r="A235" t="str">
        <f>IF('F2 - Facturation J'!$H$13=0,"Hide","")</f>
        <v>Hide</v>
      </c>
      <c r="C235" s="772" t="s">
        <v>334</v>
      </c>
      <c r="D235" s="773"/>
      <c r="E235" s="773"/>
      <c r="F235" s="142">
        <f>F231-F232-F233</f>
        <v>0</v>
      </c>
      <c r="G235" t="s">
        <v>46</v>
      </c>
    </row>
    <row r="236" spans="1:13" x14ac:dyDescent="0.25">
      <c r="A236" t="str">
        <f>IF('F2 - Facturation J'!$H$13=0,"Hide","")</f>
        <v>Hide</v>
      </c>
    </row>
    <row r="237" spans="1:13" x14ac:dyDescent="0.25">
      <c r="A237" t="str">
        <f>IF('F2 - Facturation J'!$H$13=0,"Hide","")</f>
        <v>Hide</v>
      </c>
    </row>
    <row r="238" spans="1:13" x14ac:dyDescent="0.25">
      <c r="A238" t="str">
        <f>IF('F2 - Facturation J'!$H$13=0,"Hide","")</f>
        <v>Hide</v>
      </c>
    </row>
    <row r="239" spans="1:13" ht="18.75" x14ac:dyDescent="0.25">
      <c r="A239" t="str">
        <f>IF('F2 - Facturation J'!$H$13=0,"Hide","")</f>
        <v>Hide</v>
      </c>
      <c r="B239" s="769" t="s">
        <v>459</v>
      </c>
      <c r="C239" s="769"/>
    </row>
    <row r="240" spans="1:13" x14ac:dyDescent="0.25">
      <c r="A240" t="str">
        <f>IF('F2 - Facturation J'!$H$13=0,"Hide","")</f>
        <v>Hide</v>
      </c>
    </row>
    <row r="241" spans="1:10" ht="15" customHeight="1" x14ac:dyDescent="0.25">
      <c r="A241" t="str">
        <f>IF('F2 - Facturation J'!$H$13=0,"Hide","")</f>
        <v>Hide</v>
      </c>
      <c r="B241" s="770" t="s">
        <v>402</v>
      </c>
      <c r="C241" s="770"/>
      <c r="D241" s="770"/>
      <c r="E241" s="770"/>
      <c r="F241" s="770"/>
      <c r="G241" s="186"/>
      <c r="H241" s="186"/>
    </row>
    <row r="242" spans="1:10" x14ac:dyDescent="0.25">
      <c r="A242" t="str">
        <f>IF('F2 - Facturation J'!$H$13=0,"Hide","")</f>
        <v>Hide</v>
      </c>
      <c r="B242" s="143"/>
      <c r="C242" s="143"/>
      <c r="D242" s="143"/>
      <c r="E242" s="143"/>
      <c r="F242" s="143"/>
      <c r="G242" s="143"/>
      <c r="H242" s="143"/>
      <c r="I242" s="143"/>
      <c r="J242" s="143"/>
    </row>
    <row r="243" spans="1:10" x14ac:dyDescent="0.25">
      <c r="A243" t="str">
        <f>IF('F2 - Facturation J'!$H$13=0,"Hide","")</f>
        <v>Hide</v>
      </c>
      <c r="B243" s="143"/>
      <c r="C243" s="147" t="s">
        <v>458</v>
      </c>
      <c r="D243" s="143"/>
      <c r="E243" s="143"/>
      <c r="F243" s="143"/>
      <c r="G243" s="143"/>
      <c r="H243" s="143"/>
      <c r="I243" s="143"/>
      <c r="J243" s="143"/>
    </row>
    <row r="244" spans="1:10" x14ac:dyDescent="0.25">
      <c r="A244" t="str">
        <f>IF('F2 - Facturation J'!$H$13=0,"Hide","")</f>
        <v>Hide</v>
      </c>
      <c r="B244" s="143"/>
      <c r="C244" s="143"/>
      <c r="D244" s="143"/>
      <c r="E244" s="143"/>
      <c r="F244" s="143"/>
      <c r="G244" s="143"/>
      <c r="H244" s="143"/>
      <c r="I244" s="143"/>
      <c r="J244" s="143"/>
    </row>
    <row r="245" spans="1:10" x14ac:dyDescent="0.25">
      <c r="A245" t="str">
        <f>IF('F2 - Facturation J'!$H$13=0,"Hide","")</f>
        <v>Hide</v>
      </c>
      <c r="B245" s="143"/>
      <c r="C245" s="143" t="s">
        <v>457</v>
      </c>
      <c r="D245" s="143"/>
      <c r="E245" s="144">
        <f>0.8263*E179</f>
        <v>0</v>
      </c>
      <c r="F245" s="143" t="s">
        <v>353</v>
      </c>
      <c r="G245" s="143"/>
      <c r="H245" s="143"/>
      <c r="I245" s="143"/>
      <c r="J245" s="143"/>
    </row>
    <row r="246" spans="1:10" x14ac:dyDescent="0.25">
      <c r="A246" t="str">
        <f>IF('F2 - Facturation J'!$H$13=0,"Hide","")</f>
        <v>Hide</v>
      </c>
      <c r="B246" s="143"/>
      <c r="C246" s="143"/>
      <c r="D246" s="143"/>
      <c r="E246" s="143"/>
      <c r="F246" s="143"/>
      <c r="G246" s="143"/>
      <c r="H246" s="143"/>
      <c r="I246" s="143"/>
      <c r="J246" s="143"/>
    </row>
    <row r="247" spans="1:10" x14ac:dyDescent="0.25">
      <c r="A247" t="str">
        <f>IF('F2 - Facturation J'!$H$13=0,"Hide","")</f>
        <v>Hide</v>
      </c>
      <c r="B247" s="143"/>
      <c r="C247" s="143"/>
      <c r="D247" s="143"/>
      <c r="E247" s="143"/>
      <c r="F247" s="143"/>
      <c r="G247" s="143"/>
      <c r="H247" s="143"/>
      <c r="I247" s="143"/>
      <c r="J247" s="143"/>
    </row>
    <row r="248" spans="1:10" x14ac:dyDescent="0.25">
      <c r="A248" t="str">
        <f>IF('F2 - Facturation J'!$H$13=0,"Hide","")</f>
        <v>Hide</v>
      </c>
      <c r="B248" s="143"/>
      <c r="C248" s="774" t="s">
        <v>456</v>
      </c>
      <c r="D248" s="774"/>
      <c r="E248" s="774"/>
      <c r="F248" s="774"/>
      <c r="G248" s="774"/>
      <c r="H248" s="774"/>
      <c r="I248" s="143"/>
      <c r="J248" s="143"/>
    </row>
    <row r="249" spans="1:10" x14ac:dyDescent="0.25">
      <c r="A249" t="str">
        <f>IF('F2 - Facturation J'!$H$13=0,"Hide","")</f>
        <v>Hide</v>
      </c>
      <c r="B249" s="143"/>
      <c r="C249" s="143"/>
      <c r="D249" s="143"/>
      <c r="E249" s="143"/>
      <c r="F249" s="143"/>
      <c r="G249" s="143"/>
      <c r="H249" s="143"/>
      <c r="I249" s="143"/>
      <c r="J249" s="143"/>
    </row>
    <row r="250" spans="1:10" x14ac:dyDescent="0.25">
      <c r="A250" t="str">
        <f>IF('F2 - Facturation J'!$H$13=0,"Hide","")</f>
        <v>Hide</v>
      </c>
      <c r="B250" s="143"/>
      <c r="C250" s="144">
        <f>E245</f>
        <v>0</v>
      </c>
      <c r="D250" s="149" t="s">
        <v>353</v>
      </c>
      <c r="E250" s="143"/>
      <c r="F250" s="143"/>
      <c r="G250" s="143"/>
      <c r="H250" s="143"/>
      <c r="I250" s="143"/>
      <c r="J250" s="143"/>
    </row>
    <row r="251" spans="1:10" x14ac:dyDescent="0.25">
      <c r="A251" t="str">
        <f>IF('F2 - Facturation J'!$H$13=0,"Hide","")</f>
        <v>Hide</v>
      </c>
      <c r="B251" s="143"/>
      <c r="C251" s="143"/>
      <c r="D251" s="143"/>
      <c r="E251" s="143"/>
      <c r="F251" s="143"/>
      <c r="G251" s="143"/>
      <c r="H251" s="143"/>
      <c r="I251" s="143"/>
      <c r="J251" s="143"/>
    </row>
    <row r="252" spans="1:10" x14ac:dyDescent="0.25">
      <c r="A252" t="str">
        <f>IF('F2 - Facturation J'!$H$13=0,"Hide","")</f>
        <v>Hide</v>
      </c>
      <c r="B252" s="143"/>
      <c r="C252" s="143"/>
      <c r="D252" s="143"/>
      <c r="E252" s="143"/>
      <c r="F252" s="143"/>
      <c r="G252" s="143"/>
      <c r="H252" s="143"/>
      <c r="I252" s="143"/>
      <c r="J252" s="143"/>
    </row>
    <row r="253" spans="1:10" x14ac:dyDescent="0.25">
      <c r="A253" t="str">
        <f>IF('F2 - Facturation J'!$H$13=0,"Hide","")</f>
        <v>Hide</v>
      </c>
      <c r="B253" s="770" t="s">
        <v>432</v>
      </c>
      <c r="C253" s="770"/>
      <c r="D253" s="770"/>
      <c r="E253" s="770"/>
      <c r="F253" s="770"/>
      <c r="G253" s="149"/>
      <c r="H253" s="149"/>
      <c r="I253" s="143"/>
      <c r="J253" s="143"/>
    </row>
    <row r="254" spans="1:10" x14ac:dyDescent="0.25">
      <c r="A254" t="str">
        <f>IF('F2 - Facturation J'!$H$13=0,"Hide","")</f>
        <v>Hide</v>
      </c>
      <c r="B254" s="143"/>
      <c r="C254" s="143"/>
      <c r="D254" s="143"/>
      <c r="E254" s="143"/>
      <c r="F254" s="143"/>
      <c r="G254" s="143"/>
      <c r="H254" s="143"/>
      <c r="I254" s="143"/>
      <c r="J254" s="143"/>
    </row>
    <row r="255" spans="1:10" x14ac:dyDescent="0.25">
      <c r="A255" t="str">
        <f>IF('F2 - Facturation J'!$H$13=0,"Hide","")</f>
        <v>Hide</v>
      </c>
      <c r="B255" s="143"/>
      <c r="C255" s="147" t="s">
        <v>351</v>
      </c>
      <c r="D255" s="143"/>
      <c r="E255" s="143"/>
      <c r="F255" s="143"/>
      <c r="G255" s="143"/>
      <c r="H255" s="143"/>
      <c r="I255" s="143"/>
      <c r="J255" s="143"/>
    </row>
    <row r="256" spans="1:10" x14ac:dyDescent="0.25">
      <c r="A256" t="str">
        <f>IF('F2 - Facturation J'!$H$13=0,"Hide","")</f>
        <v>Hide</v>
      </c>
      <c r="B256" s="143"/>
      <c r="C256" s="143" t="s">
        <v>350</v>
      </c>
      <c r="D256" s="143"/>
      <c r="E256" s="144">
        <f>0.2*C250</f>
        <v>0</v>
      </c>
      <c r="F256" s="143" t="s">
        <v>349</v>
      </c>
      <c r="G256" s="143"/>
      <c r="H256" s="143"/>
      <c r="I256" s="143"/>
      <c r="J256" s="143"/>
    </row>
    <row r="257" spans="1:10" x14ac:dyDescent="0.25">
      <c r="A257" t="str">
        <f>IF('F2 - Facturation J'!$H$13=0,"Hide","")</f>
        <v>Hide</v>
      </c>
      <c r="B257" s="143"/>
      <c r="C257" s="143" t="s">
        <v>348</v>
      </c>
      <c r="D257" s="143"/>
      <c r="E257" s="146">
        <f>E256*40</f>
        <v>0</v>
      </c>
      <c r="F257" s="143" t="s">
        <v>347</v>
      </c>
      <c r="G257" s="143"/>
      <c r="H257" s="143"/>
      <c r="I257" s="143"/>
      <c r="J257" s="143"/>
    </row>
    <row r="258" spans="1:10" x14ac:dyDescent="0.25">
      <c r="A258" t="str">
        <f>IF('F2 - Facturation J'!$H$13=0,"Hide","")</f>
        <v>Hide</v>
      </c>
      <c r="B258" s="143"/>
      <c r="C258" s="143"/>
      <c r="D258" s="143"/>
      <c r="E258" s="143"/>
      <c r="F258" s="143"/>
      <c r="G258" s="143"/>
      <c r="H258" s="143"/>
      <c r="I258" s="143"/>
      <c r="J258" s="143"/>
    </row>
    <row r="259" spans="1:10" x14ac:dyDescent="0.25">
      <c r="A259" t="str">
        <f>IF('F2 - Facturation J'!$H$13=0,"Hide","")</f>
        <v>Hide</v>
      </c>
      <c r="B259" s="143"/>
      <c r="C259" s="143"/>
      <c r="D259" s="143"/>
      <c r="E259" s="143"/>
      <c r="F259" s="143"/>
      <c r="G259" s="143"/>
      <c r="H259" s="143"/>
      <c r="I259" s="143"/>
      <c r="J259" s="143"/>
    </row>
    <row r="260" spans="1:10" x14ac:dyDescent="0.25">
      <c r="A260" t="str">
        <f>IF('F2 - Facturation J'!$H$13=0,"Hide","")</f>
        <v>Hide</v>
      </c>
      <c r="B260" s="143"/>
      <c r="C260" s="143"/>
      <c r="D260" s="143"/>
      <c r="E260" s="143"/>
      <c r="F260" s="143"/>
      <c r="G260" s="143"/>
      <c r="H260" s="143"/>
      <c r="I260" s="143"/>
      <c r="J260" s="143"/>
    </row>
    <row r="261" spans="1:10" x14ac:dyDescent="0.25">
      <c r="A261" t="str">
        <f>IF('F2 - Facturation J'!$H$13=0,"Hide","")</f>
        <v>Hide</v>
      </c>
      <c r="B261" s="143"/>
      <c r="C261" s="143" t="s">
        <v>346</v>
      </c>
      <c r="D261" s="143"/>
      <c r="E261" s="143"/>
      <c r="F261" s="143"/>
      <c r="G261" s="143"/>
      <c r="H261" s="143"/>
      <c r="I261" s="143"/>
      <c r="J261" s="143"/>
    </row>
    <row r="262" spans="1:10" x14ac:dyDescent="0.25">
      <c r="A262" t="str">
        <f>IF('F2 - Facturation J'!$H$13=0,"Hide","")</f>
        <v>Hide</v>
      </c>
      <c r="B262" s="143"/>
      <c r="C262" s="775" t="s">
        <v>345</v>
      </c>
      <c r="D262" s="775"/>
      <c r="E262" s="775"/>
      <c r="F262" s="775"/>
      <c r="G262" s="775"/>
      <c r="H262" s="775"/>
      <c r="I262" s="143"/>
      <c r="J262" s="143"/>
    </row>
    <row r="263" spans="1:10" x14ac:dyDescent="0.25">
      <c r="A263" t="str">
        <f>IF('F2 - Facturation J'!$H$13=0,"Hide","")</f>
        <v>Hide</v>
      </c>
      <c r="B263" s="143"/>
      <c r="C263" s="143"/>
      <c r="D263" s="143"/>
      <c r="E263" s="143"/>
      <c r="F263" s="143"/>
      <c r="G263" s="143"/>
      <c r="H263" s="143"/>
      <c r="I263" s="143"/>
      <c r="J263" s="143"/>
    </row>
    <row r="264" spans="1:10" x14ac:dyDescent="0.25">
      <c r="A264" t="str">
        <f>IF('F2 - Facturation J'!$H$13=0,"Hide","")</f>
        <v>Hide</v>
      </c>
      <c r="B264" s="143"/>
      <c r="C264" s="146" t="s">
        <v>379</v>
      </c>
      <c r="D264" s="143"/>
      <c r="E264" s="143"/>
      <c r="F264" s="143"/>
      <c r="G264" s="143"/>
      <c r="H264" s="143"/>
      <c r="I264" s="143"/>
      <c r="J264" s="143"/>
    </row>
    <row r="265" spans="1:10" x14ac:dyDescent="0.25">
      <c r="A265" t="str">
        <f>IF('F2 - Facturation J'!$H$13=0,"Hide","")</f>
        <v>Hide</v>
      </c>
      <c r="B265" s="143"/>
      <c r="C265" s="144">
        <f>C250-E256</f>
        <v>0</v>
      </c>
      <c r="D265" s="143" t="s">
        <v>343</v>
      </c>
      <c r="E265" s="143"/>
      <c r="F265" s="143"/>
      <c r="G265" s="143"/>
      <c r="H265" s="143"/>
      <c r="I265" s="143"/>
      <c r="J265" s="143"/>
    </row>
    <row r="266" spans="1:10" ht="15.75" thickBot="1" x14ac:dyDescent="0.3">
      <c r="A266" t="str">
        <f>IF('F2 - Facturation J'!$H$13=0,"Hide","")</f>
        <v>Hide</v>
      </c>
      <c r="B266" s="143"/>
      <c r="C266" s="143"/>
      <c r="D266" s="143"/>
      <c r="E266" s="143"/>
      <c r="F266" s="143"/>
      <c r="G266" s="143"/>
      <c r="H266" s="143"/>
      <c r="I266" s="143"/>
      <c r="J266" s="143"/>
    </row>
    <row r="267" spans="1:10" x14ac:dyDescent="0.25">
      <c r="A267" t="str">
        <f>IF('F2 - Facturation J'!$H$13=0,"Hide","")</f>
        <v>Hide</v>
      </c>
      <c r="B267" s="176" t="s">
        <v>431</v>
      </c>
      <c r="C267" s="84"/>
      <c r="D267" s="175"/>
      <c r="E267" s="175"/>
      <c r="F267" s="174"/>
      <c r="G267" s="143"/>
      <c r="H267" s="143"/>
      <c r="I267" s="143"/>
      <c r="J267" s="143"/>
    </row>
    <row r="268" spans="1:10" x14ac:dyDescent="0.25">
      <c r="A268" t="str">
        <f>IF('F2 - Facturation J'!$H$13=0,"Hide","")</f>
        <v>Hide</v>
      </c>
      <c r="B268" s="39"/>
      <c r="C268" s="173" t="s">
        <v>430</v>
      </c>
      <c r="D268" s="143"/>
      <c r="E268" s="143"/>
      <c r="F268" s="172"/>
      <c r="G268" s="143"/>
      <c r="H268" s="143"/>
      <c r="I268" s="143"/>
      <c r="J268" s="143"/>
    </row>
    <row r="269" spans="1:10" x14ac:dyDescent="0.25">
      <c r="A269" t="str">
        <f>IF('F2 - Facturation J'!$H$13=0,"Hide","")</f>
        <v>Hide</v>
      </c>
      <c r="B269" s="39"/>
      <c r="C269" s="173" t="s">
        <v>429</v>
      </c>
      <c r="D269" s="143"/>
      <c r="E269" s="143"/>
      <c r="F269" s="172"/>
      <c r="G269" s="143"/>
      <c r="H269" s="143"/>
      <c r="I269" s="143"/>
      <c r="J269" s="143"/>
    </row>
    <row r="270" spans="1:10" x14ac:dyDescent="0.25">
      <c r="A270" t="str">
        <f>IF('F2 - Facturation J'!$H$13=0,"Hide","")</f>
        <v>Hide</v>
      </c>
      <c r="B270" s="39"/>
      <c r="C270" s="173" t="s">
        <v>428</v>
      </c>
      <c r="D270" s="143"/>
      <c r="E270" s="143"/>
      <c r="F270" s="172"/>
      <c r="G270" s="143"/>
      <c r="H270" s="143"/>
      <c r="I270" s="143"/>
      <c r="J270" s="143"/>
    </row>
    <row r="271" spans="1:10" x14ac:dyDescent="0.25">
      <c r="A271" t="str">
        <f>IF('F2 - Facturation J'!$H$13=0,"Hide","")</f>
        <v>Hide</v>
      </c>
      <c r="B271" s="39"/>
      <c r="C271" s="173" t="s">
        <v>427</v>
      </c>
      <c r="D271" s="143"/>
      <c r="E271" s="143"/>
      <c r="F271" s="172"/>
      <c r="G271" s="143"/>
      <c r="H271" s="143"/>
      <c r="I271" s="143"/>
      <c r="J271" s="143"/>
    </row>
    <row r="272" spans="1:10" x14ac:dyDescent="0.25">
      <c r="A272" t="str">
        <f>IF('F2 - Facturation J'!$H$13=0,"Hide","")</f>
        <v>Hide</v>
      </c>
      <c r="B272" s="39"/>
      <c r="C272" s="173" t="s">
        <v>426</v>
      </c>
      <c r="D272" s="143"/>
      <c r="E272" s="143"/>
      <c r="F272" s="172"/>
      <c r="G272" s="143"/>
      <c r="H272" s="143"/>
      <c r="I272" s="143"/>
      <c r="J272" s="143"/>
    </row>
    <row r="273" spans="1:10" x14ac:dyDescent="0.25">
      <c r="A273" t="str">
        <f>IF('F2 - Facturation J'!$H$13=0,"Hide","")</f>
        <v>Hide</v>
      </c>
      <c r="B273" s="39"/>
      <c r="C273" s="173" t="s">
        <v>425</v>
      </c>
      <c r="D273" s="143"/>
      <c r="E273" s="143"/>
      <c r="F273" s="172"/>
      <c r="G273" s="143"/>
      <c r="H273" s="143"/>
      <c r="I273" s="143"/>
      <c r="J273" s="143"/>
    </row>
    <row r="274" spans="1:10" ht="15.75" thickBot="1" x14ac:dyDescent="0.3">
      <c r="A274" t="str">
        <f>IF('F2 - Facturation J'!$H$13=0,"Hide","")</f>
        <v>Hide</v>
      </c>
      <c r="B274" s="118"/>
      <c r="C274" s="171" t="s">
        <v>424</v>
      </c>
      <c r="D274" s="170"/>
      <c r="E274" s="170"/>
      <c r="F274" s="169"/>
      <c r="G274" s="143"/>
      <c r="H274" s="143"/>
      <c r="I274" s="143"/>
      <c r="J274" s="143"/>
    </row>
    <row r="275" spans="1:10" x14ac:dyDescent="0.25">
      <c r="A275" t="str">
        <f>IF('F2 - Facturation J'!$H$13=0,"Hide","")</f>
        <v>Hide</v>
      </c>
      <c r="B275" s="143"/>
      <c r="C275" s="143"/>
      <c r="D275" s="143"/>
      <c r="E275" s="143"/>
      <c r="F275" s="143"/>
      <c r="G275" s="143"/>
      <c r="H275" s="143"/>
      <c r="I275" s="143"/>
      <c r="J275" s="143"/>
    </row>
    <row r="276" spans="1:10" x14ac:dyDescent="0.25">
      <c r="A276" t="str">
        <f>IF('F2 - Facturation J'!$H$13=0,"Hide","")</f>
        <v>Hide</v>
      </c>
      <c r="B276" s="143"/>
      <c r="C276" s="143" t="s">
        <v>423</v>
      </c>
      <c r="D276" s="144">
        <f>C250</f>
        <v>0</v>
      </c>
      <c r="E276" s="143"/>
      <c r="F276" s="143"/>
      <c r="G276" s="143"/>
      <c r="H276" s="143"/>
      <c r="I276" s="143"/>
      <c r="J276" s="143"/>
    </row>
    <row r="277" spans="1:10" x14ac:dyDescent="0.25">
      <c r="A277" t="str">
        <f>IF('F2 - Facturation J'!$H$13=0,"Hide","")</f>
        <v>Hide</v>
      </c>
      <c r="B277" s="143"/>
      <c r="C277" s="144">
        <f>D276*0.16</f>
        <v>0</v>
      </c>
      <c r="D277" s="143" t="s">
        <v>341</v>
      </c>
      <c r="E277" s="143"/>
      <c r="F277" s="143"/>
      <c r="G277" s="143"/>
      <c r="H277" s="143"/>
      <c r="I277" s="143"/>
      <c r="J277" s="143"/>
    </row>
    <row r="278" spans="1:10" ht="15.75" thickBot="1" x14ac:dyDescent="0.3">
      <c r="A278" t="str">
        <f>IF('F2 - Facturation J'!$H$13=0,"Hide","")</f>
        <v>Hide</v>
      </c>
      <c r="B278" s="143"/>
      <c r="C278" s="143"/>
      <c r="D278" s="143"/>
      <c r="E278" s="143"/>
      <c r="F278" s="143"/>
      <c r="G278" s="143"/>
      <c r="H278" s="143"/>
      <c r="I278" s="143"/>
      <c r="J278" s="143"/>
    </row>
    <row r="279" spans="1:10" ht="15.75" thickBot="1" x14ac:dyDescent="0.3">
      <c r="A279" t="str">
        <f>IF('F2 - Facturation J'!$H$13=0,"Hide","")</f>
        <v>Hide</v>
      </c>
      <c r="B279" s="776" t="s">
        <v>455</v>
      </c>
      <c r="C279" s="777"/>
      <c r="D279" s="777"/>
      <c r="E279" s="777"/>
      <c r="F279" s="778"/>
      <c r="G279" s="143"/>
      <c r="H279" s="143"/>
      <c r="I279" s="143"/>
      <c r="J279" s="143"/>
    </row>
    <row r="280" spans="1:10" x14ac:dyDescent="0.25">
      <c r="A280" t="str">
        <f>IF('F2 - Facturation J'!$H$13=0,"Hide","")</f>
        <v>Hide</v>
      </c>
      <c r="B280" s="143"/>
      <c r="C280" s="143"/>
      <c r="D280" s="143"/>
      <c r="E280" s="143"/>
      <c r="F280" s="143"/>
      <c r="G280" s="143"/>
      <c r="H280" s="143"/>
      <c r="I280" s="143"/>
      <c r="J280" s="143"/>
    </row>
    <row r="281" spans="1:10" x14ac:dyDescent="0.25">
      <c r="A281" t="str">
        <f>IF('F2 - Facturation J'!$H$13=0,"Hide","")</f>
        <v>Hide</v>
      </c>
      <c r="B281" s="143"/>
      <c r="C281" s="143"/>
      <c r="D281" s="143"/>
      <c r="E281" s="143"/>
      <c r="F281" s="143"/>
      <c r="G281" s="143"/>
      <c r="H281" s="143"/>
      <c r="I281" s="143"/>
      <c r="J281" s="143"/>
    </row>
    <row r="282" spans="1:10" x14ac:dyDescent="0.25">
      <c r="A282" t="str">
        <f>IF('F2 - Facturation J'!$H$13=0,"Hide","")</f>
        <v>Hide</v>
      </c>
      <c r="B282" s="143"/>
      <c r="C282" s="145" t="s">
        <v>454</v>
      </c>
      <c r="D282" s="144">
        <f>C250</f>
        <v>0</v>
      </c>
      <c r="E282" s="143"/>
      <c r="F282" s="143"/>
      <c r="G282" s="143"/>
      <c r="H282" s="143"/>
      <c r="I282" s="143"/>
      <c r="J282" s="143"/>
    </row>
    <row r="283" spans="1:10" x14ac:dyDescent="0.25">
      <c r="A283" t="str">
        <f>IF('F2 - Facturation J'!$H$13=0,"Hide","")</f>
        <v>Hide</v>
      </c>
      <c r="B283" s="143"/>
      <c r="C283" s="144">
        <f>D282*0.24</f>
        <v>0</v>
      </c>
      <c r="D283" s="143" t="s">
        <v>338</v>
      </c>
      <c r="E283" s="143"/>
      <c r="F283" s="143"/>
      <c r="G283" s="143"/>
      <c r="H283" s="143"/>
      <c r="I283" s="143"/>
      <c r="J283" s="143"/>
    </row>
    <row r="284" spans="1:10" ht="15.75" thickBot="1" x14ac:dyDescent="0.3">
      <c r="A284" t="str">
        <f>IF('F2 - Facturation J'!$H$13=0,"Hide","")</f>
        <v>Hide</v>
      </c>
      <c r="B284" s="143"/>
      <c r="C284" s="143"/>
      <c r="D284" s="143"/>
      <c r="E284" s="143"/>
      <c r="F284" s="143"/>
      <c r="G284" s="143"/>
      <c r="H284" s="143"/>
      <c r="I284" s="143"/>
      <c r="J284" s="143"/>
    </row>
    <row r="285" spans="1:10" ht="15.75" thickBot="1" x14ac:dyDescent="0.3">
      <c r="A285" t="str">
        <f>IF('F2 - Facturation J'!$H$13=0,"Hide","")</f>
        <v>Hide</v>
      </c>
      <c r="B285" s="776" t="s">
        <v>453</v>
      </c>
      <c r="C285" s="777"/>
      <c r="D285" s="777"/>
      <c r="E285" s="777"/>
      <c r="F285" s="778"/>
      <c r="G285" s="143"/>
      <c r="H285" s="143"/>
      <c r="I285" s="143"/>
      <c r="J285" s="143"/>
    </row>
    <row r="286" spans="1:10" x14ac:dyDescent="0.25">
      <c r="A286" t="str">
        <f>IF('F2 - Facturation J'!$H$13=0,"Hide","")</f>
        <v>Hide</v>
      </c>
      <c r="B286" s="143"/>
      <c r="C286" s="143"/>
      <c r="D286" s="143"/>
      <c r="E286" s="143"/>
      <c r="F286" s="143"/>
      <c r="G286" s="143"/>
      <c r="H286" s="143"/>
      <c r="I286" s="143"/>
      <c r="J286" s="143"/>
    </row>
    <row r="287" spans="1:10" x14ac:dyDescent="0.25">
      <c r="A287" t="str">
        <f>IF('F2 - Facturation J'!$H$13=0,"Hide","")</f>
        <v>Hide</v>
      </c>
      <c r="B287" s="143"/>
      <c r="C287" s="143"/>
      <c r="D287" s="143"/>
      <c r="E287" s="143"/>
      <c r="F287" s="143"/>
      <c r="G287" s="143"/>
      <c r="H287" s="143"/>
      <c r="I287" s="143"/>
      <c r="J287" s="143"/>
    </row>
    <row r="288" spans="1:10" x14ac:dyDescent="0.25">
      <c r="A288" t="str">
        <f>IF('F2 - Facturation J'!$H$13=0,"Hide","")</f>
        <v>Hide</v>
      </c>
      <c r="B288" s="143"/>
      <c r="C288" s="185" t="s">
        <v>452</v>
      </c>
      <c r="D288" s="144">
        <f>C265</f>
        <v>0</v>
      </c>
      <c r="E288" s="143" t="s">
        <v>451</v>
      </c>
      <c r="F288" s="143"/>
      <c r="G288" s="143"/>
      <c r="H288" s="143"/>
      <c r="I288" s="143"/>
      <c r="J288" s="143"/>
    </row>
    <row r="289" spans="1:10" x14ac:dyDescent="0.25">
      <c r="A289" t="str">
        <f>IF('F2 - Facturation J'!$H$13=0,"Hide","")</f>
        <v>Hide</v>
      </c>
      <c r="B289" s="143"/>
      <c r="C289" s="144">
        <f>D288*0.03</f>
        <v>0</v>
      </c>
      <c r="D289" s="143" t="s">
        <v>450</v>
      </c>
      <c r="E289" s="143"/>
      <c r="F289" s="143"/>
      <c r="G289" s="143"/>
      <c r="H289" s="143"/>
      <c r="I289" s="143"/>
      <c r="J289" s="143"/>
    </row>
    <row r="290" spans="1:10" ht="15.75" thickBot="1" x14ac:dyDescent="0.3">
      <c r="A290" t="str">
        <f>IF('F2 - Facturation J'!$H$13=0,"Hide","")</f>
        <v>Hide</v>
      </c>
      <c r="B290" s="143"/>
      <c r="C290" s="143"/>
      <c r="D290" s="143"/>
      <c r="E290" s="143"/>
      <c r="F290" s="143"/>
      <c r="G290" s="143"/>
      <c r="H290" s="143"/>
      <c r="I290" s="143"/>
      <c r="J290" s="143"/>
    </row>
    <row r="291" spans="1:10" ht="15.75" thickBot="1" x14ac:dyDescent="0.3">
      <c r="A291" t="str">
        <f>IF('F2 - Facturation J'!$H$13=0,"Hide","")</f>
        <v>Hide</v>
      </c>
      <c r="B291" s="776" t="s">
        <v>420</v>
      </c>
      <c r="C291" s="777"/>
      <c r="D291" s="777"/>
      <c r="E291" s="777"/>
      <c r="F291" s="778"/>
      <c r="G291" s="143"/>
      <c r="H291" s="143"/>
      <c r="I291" s="143"/>
      <c r="J291" s="143"/>
    </row>
    <row r="292" spans="1:10" x14ac:dyDescent="0.25">
      <c r="A292" t="str">
        <f>IF('F2 - Facturation J'!$H$13=0,"Hide","")</f>
        <v>Hide</v>
      </c>
      <c r="B292" s="143"/>
      <c r="C292" s="143"/>
      <c r="D292" s="143"/>
      <c r="E292" s="143"/>
      <c r="F292" s="143"/>
      <c r="G292" s="143"/>
      <c r="H292" s="143"/>
      <c r="I292" s="143"/>
      <c r="J292" s="143"/>
    </row>
    <row r="293" spans="1:10" x14ac:dyDescent="0.25">
      <c r="A293" t="str">
        <f>IF('F2 - Facturation J'!$H$13=0,"Hide","")</f>
        <v>Hide</v>
      </c>
      <c r="B293" s="143"/>
      <c r="C293" s="779" t="s">
        <v>337</v>
      </c>
      <c r="D293" s="779"/>
      <c r="E293" s="779"/>
      <c r="F293" s="144">
        <f>C265</f>
        <v>0</v>
      </c>
      <c r="G293" s="143" t="s">
        <v>46</v>
      </c>
      <c r="H293" s="143"/>
      <c r="I293" s="143"/>
      <c r="J293" s="143"/>
    </row>
    <row r="294" spans="1:10" x14ac:dyDescent="0.25">
      <c r="A294" t="str">
        <f>IF('F2 - Facturation J'!$H$13=0,"Hide","")</f>
        <v>Hide</v>
      </c>
      <c r="B294" s="143"/>
      <c r="C294" s="779" t="s">
        <v>393</v>
      </c>
      <c r="D294" s="779"/>
      <c r="E294" s="779"/>
      <c r="F294" s="144">
        <f>C277</f>
        <v>0</v>
      </c>
      <c r="G294" s="143" t="s">
        <v>46</v>
      </c>
      <c r="H294" s="143"/>
      <c r="I294" s="143"/>
      <c r="J294" s="143"/>
    </row>
    <row r="295" spans="1:10" x14ac:dyDescent="0.25">
      <c r="A295" t="str">
        <f>IF('F2 - Facturation J'!$H$13=0,"Hide","")</f>
        <v>Hide</v>
      </c>
      <c r="B295" s="143"/>
      <c r="C295" s="779" t="s">
        <v>392</v>
      </c>
      <c r="D295" s="779"/>
      <c r="E295" s="779"/>
      <c r="F295" s="144">
        <f>C283</f>
        <v>0</v>
      </c>
      <c r="G295" s="143" t="s">
        <v>46</v>
      </c>
      <c r="H295" s="143"/>
      <c r="I295" s="143"/>
      <c r="J295" s="143"/>
    </row>
    <row r="296" spans="1:10" x14ac:dyDescent="0.25">
      <c r="A296" t="str">
        <f>IF('F2 - Facturation J'!$H$13=0,"Hide","")</f>
        <v>Hide</v>
      </c>
      <c r="B296" s="143"/>
      <c r="C296" s="771" t="s">
        <v>449</v>
      </c>
      <c r="D296" s="771"/>
      <c r="E296" s="771"/>
      <c r="F296" s="144">
        <f>C289</f>
        <v>0</v>
      </c>
      <c r="G296" s="143" t="s">
        <v>46</v>
      </c>
      <c r="H296" s="143"/>
      <c r="I296" s="143"/>
      <c r="J296" s="143"/>
    </row>
    <row r="297" spans="1:10" x14ac:dyDescent="0.25">
      <c r="A297" t="str">
        <f>IF('F2 - Facturation J'!$H$13=0,"Hide","")</f>
        <v>Hide</v>
      </c>
      <c r="B297" s="143"/>
      <c r="C297" s="143"/>
      <c r="D297" s="143"/>
      <c r="E297" s="143"/>
      <c r="F297" s="143"/>
      <c r="G297" s="143"/>
      <c r="H297" s="143"/>
      <c r="I297" s="143"/>
      <c r="J297" s="143"/>
    </row>
    <row r="298" spans="1:10" ht="15.75" x14ac:dyDescent="0.25">
      <c r="A298" t="str">
        <f>IF('F2 - Facturation J'!$H$13=0,"Hide","")</f>
        <v>Hide</v>
      </c>
      <c r="B298" s="143"/>
      <c r="C298" s="780" t="s">
        <v>391</v>
      </c>
      <c r="D298" s="779"/>
      <c r="E298" s="779"/>
      <c r="F298" s="144">
        <f>F293-F294-F295</f>
        <v>0</v>
      </c>
      <c r="G298" s="143" t="s">
        <v>46</v>
      </c>
      <c r="H298" s="143"/>
      <c r="I298" s="143"/>
      <c r="J298" s="143"/>
    </row>
    <row r="299" spans="1:10" x14ac:dyDescent="0.25">
      <c r="A299" t="str">
        <f>IF('F2 - Facturation J'!$H$13=0,"Hide","")</f>
        <v>Hide</v>
      </c>
      <c r="B299" s="143"/>
      <c r="C299" s="184"/>
      <c r="D299" s="183"/>
      <c r="E299" s="183"/>
      <c r="F299" s="182"/>
      <c r="G299" s="143"/>
      <c r="H299" s="143"/>
      <c r="I299" s="143"/>
      <c r="J299" s="143"/>
    </row>
    <row r="300" spans="1:10" x14ac:dyDescent="0.25">
      <c r="A300" t="str">
        <f>IF('F2 - Facturation J'!$H$13=0,"Hide","")</f>
        <v>Hide</v>
      </c>
      <c r="B300" s="143"/>
      <c r="C300" s="143"/>
      <c r="D300" s="143"/>
      <c r="E300" s="143"/>
      <c r="F300" s="143"/>
      <c r="G300" s="143"/>
      <c r="H300" s="143"/>
      <c r="I300" s="143"/>
      <c r="J300" s="143"/>
    </row>
    <row r="301" spans="1:10" x14ac:dyDescent="0.25">
      <c r="A301" t="str">
        <f>IF('F2 - Facturation J'!$H$13=0,"Hide","")</f>
        <v>Hide</v>
      </c>
      <c r="B301" s="143"/>
      <c r="C301" s="143"/>
      <c r="D301" s="143"/>
      <c r="E301" s="143"/>
      <c r="F301" s="143"/>
      <c r="G301" s="143"/>
      <c r="H301" s="143"/>
      <c r="I301" s="143"/>
      <c r="J301" s="143"/>
    </row>
    <row r="302" spans="1:10" x14ac:dyDescent="0.25">
      <c r="A302" t="str">
        <f>IF('F2 - Facturation J'!$H$13=0,"Hide","")</f>
        <v>Hide</v>
      </c>
      <c r="B302" s="143"/>
      <c r="C302" s="143"/>
      <c r="D302" s="143"/>
      <c r="E302" s="143"/>
      <c r="F302" s="143"/>
      <c r="G302" s="143"/>
      <c r="H302" s="143"/>
      <c r="I302" s="143"/>
      <c r="J302" s="143"/>
    </row>
    <row r="303" spans="1:10" ht="18.75" x14ac:dyDescent="0.25">
      <c r="A303" t="str">
        <f>IF('F2 - Facturation J'!$H$7+'F2 - Facturation J'!$H$12=0,"Hide","")</f>
        <v>Hide</v>
      </c>
      <c r="B303" s="769" t="s">
        <v>448</v>
      </c>
      <c r="C303" s="769"/>
      <c r="D303" s="143"/>
      <c r="E303" s="143"/>
      <c r="F303" s="143"/>
      <c r="G303" s="143"/>
      <c r="H303" s="143"/>
      <c r="I303" s="143"/>
      <c r="J303" s="143"/>
    </row>
    <row r="304" spans="1:10" x14ac:dyDescent="0.25">
      <c r="A304" t="str">
        <f>IF('F2 - Facturation J'!$H$7+'F2 - Facturation J'!$H$12=0,"Hide","")</f>
        <v>Hide</v>
      </c>
      <c r="B304" s="143"/>
      <c r="C304" s="143"/>
      <c r="D304" s="143"/>
      <c r="E304" s="143"/>
      <c r="F304" s="143"/>
      <c r="G304" s="143"/>
      <c r="H304" s="143"/>
      <c r="I304" s="143"/>
      <c r="J304" s="143"/>
    </row>
    <row r="305" spans="1:10" x14ac:dyDescent="0.25">
      <c r="A305" t="str">
        <f>IF('F2 - Facturation J'!$H$7+'F2 - Facturation J'!$H$12=0,"Hide","")</f>
        <v>Hide</v>
      </c>
      <c r="B305" s="770" t="s">
        <v>402</v>
      </c>
      <c r="C305" s="770"/>
      <c r="D305" s="770"/>
      <c r="E305" s="770"/>
      <c r="F305" s="770"/>
      <c r="G305" s="143"/>
      <c r="H305" s="181"/>
      <c r="I305" s="180"/>
      <c r="J305" s="143"/>
    </row>
    <row r="306" spans="1:10" x14ac:dyDescent="0.25">
      <c r="A306" t="str">
        <f>IF('F2 - Facturation J'!$H$7+'F2 - Facturation J'!$H$12=0,"Hide","")</f>
        <v>Hide</v>
      </c>
      <c r="B306" s="143"/>
      <c r="C306" s="143"/>
      <c r="D306" s="143"/>
      <c r="E306" s="143"/>
      <c r="F306" s="143"/>
      <c r="G306" s="143"/>
      <c r="H306" s="143"/>
      <c r="I306" s="143"/>
      <c r="J306" s="143"/>
    </row>
    <row r="307" spans="1:10" x14ac:dyDescent="0.25">
      <c r="A307" t="str">
        <f>IF('F2 - Facturation J'!$H$7+'F2 - Facturation J'!$H$12=0,"Hide","")</f>
        <v>Hide</v>
      </c>
      <c r="B307" s="143"/>
      <c r="C307" s="143" t="s">
        <v>447</v>
      </c>
      <c r="D307" s="143"/>
      <c r="E307" s="143"/>
      <c r="F307" s="143"/>
      <c r="G307" s="143"/>
      <c r="H307" s="143"/>
      <c r="I307" s="143"/>
      <c r="J307" s="143"/>
    </row>
    <row r="308" spans="1:10" x14ac:dyDescent="0.25">
      <c r="A308" t="str">
        <f>IF('F2 - Facturation J'!$H$7+'F2 - Facturation J'!$H$12=0,"Hide","")</f>
        <v>Hide</v>
      </c>
      <c r="B308" s="143"/>
      <c r="C308" s="143"/>
      <c r="D308" s="143"/>
      <c r="E308" s="143"/>
      <c r="F308" s="143"/>
      <c r="G308" s="143"/>
      <c r="H308" s="143"/>
      <c r="I308" s="143"/>
      <c r="J308" s="143"/>
    </row>
    <row r="309" spans="1:10" x14ac:dyDescent="0.25">
      <c r="A309" t="str">
        <f>IF('F2 - Facturation J'!$H$7+'F2 - Facturation J'!$H$12=0,"Hide","")</f>
        <v>Hide</v>
      </c>
      <c r="B309" s="143"/>
      <c r="C309" s="143" t="s">
        <v>446</v>
      </c>
      <c r="D309" s="143"/>
      <c r="E309" s="144">
        <f>1.22*G179</f>
        <v>0</v>
      </c>
      <c r="F309" s="143" t="s">
        <v>353</v>
      </c>
      <c r="G309" s="143"/>
      <c r="H309" s="143"/>
      <c r="I309" s="143"/>
      <c r="J309" s="143"/>
    </row>
    <row r="310" spans="1:10" x14ac:dyDescent="0.25">
      <c r="A310" t="str">
        <f>IF('F2 - Facturation J'!$H$7+'F2 - Facturation J'!$H$12=0,"Hide","")</f>
        <v>Hide</v>
      </c>
      <c r="B310" s="143"/>
      <c r="C310" s="143"/>
      <c r="D310" s="143"/>
      <c r="E310" s="143"/>
      <c r="F310" s="143"/>
      <c r="G310" s="143"/>
      <c r="H310" s="179"/>
      <c r="I310" s="143"/>
      <c r="J310" s="143"/>
    </row>
    <row r="311" spans="1:10" x14ac:dyDescent="0.25">
      <c r="A311" t="str">
        <f>IF('F2 - Facturation J'!$H$7+'F2 - Facturation J'!$H$12=0,"Hide","")</f>
        <v>Hide</v>
      </c>
      <c r="B311" s="143"/>
      <c r="C311" s="781" t="s">
        <v>445</v>
      </c>
      <c r="D311" s="781"/>
      <c r="E311" s="781"/>
      <c r="F311" s="781"/>
      <c r="G311" s="781"/>
      <c r="H311" s="781"/>
      <c r="I311" s="781"/>
      <c r="J311" s="143"/>
    </row>
    <row r="312" spans="1:10" x14ac:dyDescent="0.25">
      <c r="A312" t="str">
        <f>IF('F2 - Facturation J'!$H$7+'F2 - Facturation J'!$H$12=0,"Hide","")</f>
        <v>Hide</v>
      </c>
      <c r="B312" s="143"/>
      <c r="C312" s="143"/>
      <c r="D312" s="143"/>
      <c r="E312" s="143"/>
      <c r="F312" s="143"/>
      <c r="G312" s="143"/>
      <c r="H312" s="143"/>
      <c r="I312" s="143"/>
      <c r="J312" s="143"/>
    </row>
    <row r="313" spans="1:10" x14ac:dyDescent="0.25">
      <c r="A313" t="str">
        <f>IF('F2 - Facturation J'!$H$7+'F2 - Facturation J'!$H$12=0,"Hide","")</f>
        <v>Hide</v>
      </c>
      <c r="B313" s="143"/>
      <c r="C313" s="144">
        <f>E309</f>
        <v>0</v>
      </c>
      <c r="D313" s="149" t="s">
        <v>353</v>
      </c>
      <c r="E313" s="143"/>
      <c r="F313" s="143"/>
      <c r="G313" s="143"/>
      <c r="H313" s="143"/>
      <c r="I313" s="143"/>
      <c r="J313" s="143"/>
    </row>
    <row r="314" spans="1:10" x14ac:dyDescent="0.25">
      <c r="A314" t="str">
        <f>IF('F2 - Facturation J'!$H$7+'F2 - Facturation J'!$H$12=0,"Hide","")</f>
        <v>Hide</v>
      </c>
      <c r="B314" s="143"/>
      <c r="C314" s="143"/>
      <c r="D314" s="143"/>
      <c r="E314" s="143"/>
      <c r="F314" s="143"/>
      <c r="G314" s="143"/>
      <c r="H314" s="143"/>
      <c r="I314" s="143"/>
      <c r="J314" s="143"/>
    </row>
    <row r="315" spans="1:10" x14ac:dyDescent="0.25">
      <c r="A315" t="str">
        <f>IF('F2 - Facturation J'!$H$7+'F2 - Facturation J'!$H$12=0,"Hide","")</f>
        <v>Hide</v>
      </c>
      <c r="B315" s="143"/>
      <c r="C315" s="143"/>
      <c r="D315" s="143"/>
      <c r="E315" s="143"/>
      <c r="F315" s="143"/>
      <c r="G315" s="143"/>
      <c r="H315" s="178"/>
      <c r="I315" s="143"/>
      <c r="J315" s="143"/>
    </row>
    <row r="316" spans="1:10" x14ac:dyDescent="0.25">
      <c r="A316" t="str">
        <f>IF('F2 - Facturation J'!$H$7+'F2 - Facturation J'!$H$12=0,"Hide","")</f>
        <v>Hide</v>
      </c>
      <c r="B316" s="770" t="s">
        <v>432</v>
      </c>
      <c r="C316" s="770"/>
      <c r="D316" s="770"/>
      <c r="E316" s="770"/>
      <c r="F316" s="770"/>
      <c r="G316" s="149"/>
      <c r="H316" s="143"/>
      <c r="I316" s="143"/>
      <c r="J316" s="143"/>
    </row>
    <row r="317" spans="1:10" x14ac:dyDescent="0.25">
      <c r="A317" t="str">
        <f>IF('F2 - Facturation J'!$H$7+'F2 - Facturation J'!$H$12=0,"Hide","")</f>
        <v>Hide</v>
      </c>
      <c r="B317" s="143"/>
      <c r="C317" s="143"/>
      <c r="D317" s="143"/>
      <c r="E317" s="143"/>
      <c r="F317" s="143"/>
      <c r="G317" s="143"/>
      <c r="H317" s="143"/>
      <c r="I317" s="143"/>
      <c r="J317" s="143"/>
    </row>
    <row r="318" spans="1:10" x14ac:dyDescent="0.25">
      <c r="A318" t="str">
        <f>IF('F2 - Facturation J'!$H$7+'F2 - Facturation J'!$H$12=0,"Hide","")</f>
        <v>Hide</v>
      </c>
      <c r="B318" s="143"/>
      <c r="C318" s="147" t="s">
        <v>351</v>
      </c>
      <c r="D318" s="143"/>
      <c r="E318" s="143"/>
      <c r="F318" s="143"/>
      <c r="G318" s="143"/>
      <c r="H318" s="143"/>
      <c r="I318" s="143"/>
      <c r="J318" s="143"/>
    </row>
    <row r="319" spans="1:10" x14ac:dyDescent="0.25">
      <c r="A319" t="str">
        <f>IF('F2 - Facturation J'!$H$7+'F2 - Facturation J'!$H$12=0,"Hide","")</f>
        <v>Hide</v>
      </c>
      <c r="B319" s="143"/>
      <c r="C319" s="143" t="s">
        <v>350</v>
      </c>
      <c r="D319" s="143"/>
      <c r="E319" s="144">
        <f>0.2*C313</f>
        <v>0</v>
      </c>
      <c r="F319" s="143" t="s">
        <v>349</v>
      </c>
      <c r="G319" s="143"/>
      <c r="H319" s="143"/>
      <c r="I319" s="143"/>
      <c r="J319" s="143"/>
    </row>
    <row r="320" spans="1:10" x14ac:dyDescent="0.25">
      <c r="A320" t="str">
        <f>IF('F2 - Facturation J'!$H$7+'F2 - Facturation J'!$H$12=0,"Hide","")</f>
        <v>Hide</v>
      </c>
      <c r="B320" s="143"/>
      <c r="C320" s="143" t="s">
        <v>348</v>
      </c>
      <c r="D320" s="143"/>
      <c r="E320" s="146">
        <f>E319*40</f>
        <v>0</v>
      </c>
      <c r="F320" s="143" t="s">
        <v>347</v>
      </c>
      <c r="G320" s="143"/>
      <c r="H320" s="143"/>
      <c r="I320" s="143"/>
      <c r="J320" s="143"/>
    </row>
    <row r="321" spans="1:10" x14ac:dyDescent="0.25">
      <c r="A321" t="str">
        <f>IF('F2 - Facturation J'!$H$7+'F2 - Facturation J'!$H$12=0,"Hide","")</f>
        <v>Hide</v>
      </c>
      <c r="B321" s="143"/>
      <c r="C321" s="143"/>
      <c r="D321" s="143"/>
      <c r="E321" s="143"/>
      <c r="F321" s="143"/>
      <c r="G321" s="143"/>
      <c r="H321" s="143"/>
      <c r="I321" s="143"/>
      <c r="J321" s="143"/>
    </row>
    <row r="322" spans="1:10" x14ac:dyDescent="0.25">
      <c r="A322" t="str">
        <f>IF('F2 - Facturation J'!$H$7+'F2 - Facturation J'!$H$12=0,"Hide","")</f>
        <v>Hide</v>
      </c>
      <c r="B322" s="143"/>
      <c r="C322" s="143"/>
      <c r="D322" s="143"/>
      <c r="E322" s="143"/>
      <c r="F322" s="143"/>
      <c r="G322" s="143"/>
      <c r="H322" s="143"/>
      <c r="I322" s="143"/>
      <c r="J322" s="143"/>
    </row>
    <row r="323" spans="1:10" x14ac:dyDescent="0.25">
      <c r="A323" t="str">
        <f>IF('F2 - Facturation J'!$H$7+'F2 - Facturation J'!$H$12=0,"Hide","")</f>
        <v>Hide</v>
      </c>
      <c r="B323" s="143"/>
      <c r="C323" s="143"/>
      <c r="D323" s="143"/>
      <c r="E323" s="143"/>
      <c r="F323" s="143"/>
      <c r="G323" s="143"/>
      <c r="H323" s="143"/>
      <c r="I323" s="143"/>
      <c r="J323" s="143"/>
    </row>
    <row r="324" spans="1:10" x14ac:dyDescent="0.25">
      <c r="A324" t="str">
        <f>IF('F2 - Facturation J'!$H$7+'F2 - Facturation J'!$H$12=0,"Hide","")</f>
        <v>Hide</v>
      </c>
      <c r="B324" s="143"/>
      <c r="C324" s="143" t="s">
        <v>346</v>
      </c>
      <c r="D324" s="143"/>
      <c r="E324" s="143"/>
      <c r="F324" s="143"/>
      <c r="G324" s="143"/>
      <c r="H324" s="177"/>
      <c r="I324" s="143"/>
      <c r="J324" s="143"/>
    </row>
    <row r="325" spans="1:10" x14ac:dyDescent="0.25">
      <c r="A325" t="str">
        <f>IF('F2 - Facturation J'!$H$7+'F2 - Facturation J'!$H$12=0,"Hide","")</f>
        <v>Hide</v>
      </c>
      <c r="B325" s="143"/>
      <c r="C325" s="775" t="s">
        <v>345</v>
      </c>
      <c r="D325" s="775"/>
      <c r="E325" s="775"/>
      <c r="F325" s="775"/>
      <c r="G325" s="775"/>
      <c r="H325" s="775"/>
      <c r="I325" s="143"/>
      <c r="J325" s="143"/>
    </row>
    <row r="326" spans="1:10" x14ac:dyDescent="0.25">
      <c r="A326" t="str">
        <f>IF('F2 - Facturation J'!$H$7+'F2 - Facturation J'!$H$12=0,"Hide","")</f>
        <v>Hide</v>
      </c>
      <c r="B326" s="143"/>
      <c r="C326" s="143"/>
      <c r="D326" s="143"/>
      <c r="E326" s="143"/>
      <c r="F326" s="143"/>
      <c r="G326" s="143"/>
      <c r="H326" s="143"/>
      <c r="I326" s="143"/>
      <c r="J326" s="143"/>
    </row>
    <row r="327" spans="1:10" x14ac:dyDescent="0.25">
      <c r="A327" t="str">
        <f>IF('F2 - Facturation J'!$H$7+'F2 - Facturation J'!$H$12=0,"Hide","")</f>
        <v>Hide</v>
      </c>
      <c r="B327" s="143"/>
      <c r="C327" s="146" t="s">
        <v>375</v>
      </c>
      <c r="D327" s="143"/>
      <c r="E327" s="143"/>
      <c r="F327" s="143"/>
      <c r="G327" s="143"/>
      <c r="H327" s="143"/>
      <c r="I327" s="143"/>
      <c r="J327" s="143"/>
    </row>
    <row r="328" spans="1:10" x14ac:dyDescent="0.25">
      <c r="A328" t="str">
        <f>IF('F2 - Facturation J'!$H$7+'F2 - Facturation J'!$H$12=0,"Hide","")</f>
        <v>Hide</v>
      </c>
      <c r="B328" s="143"/>
      <c r="C328" s="144">
        <f>C313-E319</f>
        <v>0</v>
      </c>
      <c r="D328" s="143" t="s">
        <v>343</v>
      </c>
      <c r="E328" s="143"/>
      <c r="F328" s="143"/>
      <c r="G328" s="143"/>
      <c r="H328" s="143"/>
      <c r="I328" s="143"/>
      <c r="J328" s="143"/>
    </row>
    <row r="329" spans="1:10" ht="15.75" thickBot="1" x14ac:dyDescent="0.3">
      <c r="A329" t="str">
        <f>IF('F2 - Facturation J'!$H$7+'F2 - Facturation J'!$H$12=0,"Hide","")</f>
        <v>Hide</v>
      </c>
      <c r="B329" s="143"/>
      <c r="C329" s="143"/>
      <c r="D329" s="143"/>
      <c r="E329" s="143"/>
      <c r="F329" s="143"/>
      <c r="G329" s="143"/>
      <c r="H329" s="143"/>
      <c r="I329" s="143"/>
      <c r="J329" s="143"/>
    </row>
    <row r="330" spans="1:10" x14ac:dyDescent="0.25">
      <c r="A330" t="str">
        <f>IF('F2 - Facturation J'!$H$7+'F2 - Facturation J'!$H$12=0,"Hide","")</f>
        <v>Hide</v>
      </c>
      <c r="B330" s="176" t="s">
        <v>431</v>
      </c>
      <c r="C330" s="84"/>
      <c r="D330" s="175"/>
      <c r="E330" s="175"/>
      <c r="F330" s="174"/>
      <c r="G330" s="143"/>
      <c r="H330" s="143"/>
      <c r="I330" s="143"/>
      <c r="J330" s="143"/>
    </row>
    <row r="331" spans="1:10" x14ac:dyDescent="0.25">
      <c r="A331" t="str">
        <f>IF('F2 - Facturation J'!$H$7+'F2 - Facturation J'!$H$12=0,"Hide","")</f>
        <v>Hide</v>
      </c>
      <c r="B331" s="39"/>
      <c r="C331" s="173" t="s">
        <v>430</v>
      </c>
      <c r="D331" s="143"/>
      <c r="E331" s="143"/>
      <c r="F331" s="172"/>
      <c r="G331" s="143"/>
      <c r="H331" s="143"/>
      <c r="I331" s="143"/>
      <c r="J331" s="143"/>
    </row>
    <row r="332" spans="1:10" x14ac:dyDescent="0.25">
      <c r="A332" t="str">
        <f>IF('F2 - Facturation J'!$H$7+'F2 - Facturation J'!$H$12=0,"Hide","")</f>
        <v>Hide</v>
      </c>
      <c r="B332" s="39"/>
      <c r="C332" s="173" t="s">
        <v>429</v>
      </c>
      <c r="D332" s="143"/>
      <c r="E332" s="143"/>
      <c r="F332" s="172"/>
      <c r="G332" s="143"/>
      <c r="H332" s="143"/>
      <c r="I332" s="143"/>
      <c r="J332" s="143"/>
    </row>
    <row r="333" spans="1:10" x14ac:dyDescent="0.25">
      <c r="A333" t="str">
        <f>IF('F2 - Facturation J'!$H$7+'F2 - Facturation J'!$H$12=0,"Hide","")</f>
        <v>Hide</v>
      </c>
      <c r="B333" s="39"/>
      <c r="C333" s="173" t="s">
        <v>428</v>
      </c>
      <c r="D333" s="143"/>
      <c r="E333" s="143"/>
      <c r="F333" s="172"/>
      <c r="G333" s="143"/>
      <c r="H333" s="143"/>
      <c r="I333" s="143"/>
      <c r="J333" s="143"/>
    </row>
    <row r="334" spans="1:10" x14ac:dyDescent="0.25">
      <c r="A334" t="str">
        <f>IF('F2 - Facturation J'!$H$7+'F2 - Facturation J'!$H$12=0,"Hide","")</f>
        <v>Hide</v>
      </c>
      <c r="B334" s="39"/>
      <c r="C334" s="173" t="s">
        <v>427</v>
      </c>
      <c r="D334" s="143"/>
      <c r="E334" s="143"/>
      <c r="F334" s="172"/>
      <c r="G334" s="143"/>
      <c r="H334" s="143"/>
      <c r="I334" s="143"/>
      <c r="J334" s="143"/>
    </row>
    <row r="335" spans="1:10" x14ac:dyDescent="0.25">
      <c r="A335" t="str">
        <f>IF('F2 - Facturation J'!$H$7+'F2 - Facturation J'!$H$12=0,"Hide","")</f>
        <v>Hide</v>
      </c>
      <c r="B335" s="39"/>
      <c r="C335" s="173" t="s">
        <v>426</v>
      </c>
      <c r="D335" s="143"/>
      <c r="E335" s="143"/>
      <c r="F335" s="172"/>
      <c r="G335" s="143"/>
      <c r="H335" s="143"/>
      <c r="I335" s="143"/>
      <c r="J335" s="143"/>
    </row>
    <row r="336" spans="1:10" x14ac:dyDescent="0.25">
      <c r="A336" t="str">
        <f>IF('F2 - Facturation J'!$H$7+'F2 - Facturation J'!$H$12=0,"Hide","")</f>
        <v>Hide</v>
      </c>
      <c r="B336" s="39"/>
      <c r="C336" s="173" t="s">
        <v>425</v>
      </c>
      <c r="D336" s="143"/>
      <c r="E336" s="143"/>
      <c r="F336" s="172"/>
      <c r="G336" s="143"/>
      <c r="H336" s="143"/>
      <c r="I336" s="143"/>
      <c r="J336" s="143"/>
    </row>
    <row r="337" spans="1:10" ht="15.75" thickBot="1" x14ac:dyDescent="0.3">
      <c r="A337" t="str">
        <f>IF('F2 - Facturation J'!$H$7+'F2 - Facturation J'!$H$12=0,"Hide","")</f>
        <v>Hide</v>
      </c>
      <c r="B337" s="118"/>
      <c r="C337" s="171" t="s">
        <v>424</v>
      </c>
      <c r="D337" s="170"/>
      <c r="E337" s="170"/>
      <c r="F337" s="169"/>
      <c r="G337" s="143"/>
      <c r="H337" s="143"/>
      <c r="I337" s="143"/>
      <c r="J337" s="143"/>
    </row>
    <row r="338" spans="1:10" x14ac:dyDescent="0.25">
      <c r="A338" t="str">
        <f>IF('F2 - Facturation J'!$H$7+'F2 - Facturation J'!$H$12=0,"Hide","")</f>
        <v>Hide</v>
      </c>
      <c r="B338" s="143"/>
      <c r="C338" s="143"/>
      <c r="D338" s="143"/>
      <c r="E338" s="143"/>
      <c r="F338" s="143"/>
      <c r="G338" s="143"/>
      <c r="H338" s="143"/>
      <c r="I338" s="143"/>
      <c r="J338" s="143"/>
    </row>
    <row r="339" spans="1:10" x14ac:dyDescent="0.25">
      <c r="A339" t="str">
        <f>IF('F2 - Facturation J'!$H$7+'F2 - Facturation J'!$H$12=0,"Hide","")</f>
        <v>Hide</v>
      </c>
      <c r="B339" s="143"/>
      <c r="C339" s="143" t="s">
        <v>423</v>
      </c>
      <c r="D339" s="144">
        <f>C313</f>
        <v>0</v>
      </c>
      <c r="E339" s="143"/>
      <c r="F339" s="143"/>
      <c r="G339" s="143"/>
      <c r="H339" s="143"/>
      <c r="I339" s="143"/>
      <c r="J339" s="143"/>
    </row>
    <row r="340" spans="1:10" x14ac:dyDescent="0.25">
      <c r="A340" t="str">
        <f>IF('F2 - Facturation J'!$H$7+'F2 - Facturation J'!$H$12=0,"Hide","")</f>
        <v>Hide</v>
      </c>
      <c r="B340" s="143"/>
      <c r="C340" s="144">
        <f>D339*0.16</f>
        <v>0</v>
      </c>
      <c r="D340" s="143" t="s">
        <v>341</v>
      </c>
      <c r="E340" s="143"/>
      <c r="F340" s="143"/>
      <c r="G340" s="143"/>
      <c r="H340" s="143"/>
      <c r="I340" s="143"/>
      <c r="J340" s="143"/>
    </row>
    <row r="341" spans="1:10" x14ac:dyDescent="0.25">
      <c r="A341" t="str">
        <f>IF('F2 - Facturation J'!$H$7+'F2 - Facturation J'!$H$12=0,"Hide","")</f>
        <v>Hide</v>
      </c>
      <c r="B341" s="143"/>
      <c r="C341" s="143"/>
      <c r="D341" s="143"/>
      <c r="E341" s="143"/>
      <c r="F341" s="143"/>
      <c r="G341" s="143"/>
      <c r="H341" s="143"/>
      <c r="I341" s="143"/>
      <c r="J341" s="143"/>
    </row>
    <row r="342" spans="1:10" ht="15.75" thickBot="1" x14ac:dyDescent="0.3">
      <c r="A342" t="str">
        <f>IF('F2 - Facturation J'!$H$7+'F2 - Facturation J'!$H$12=0,"Hide","")</f>
        <v>Hide</v>
      </c>
      <c r="B342" s="143"/>
      <c r="C342" s="143"/>
      <c r="D342" s="143"/>
      <c r="E342" s="143"/>
      <c r="F342" s="143"/>
      <c r="G342" s="143"/>
      <c r="H342" s="143"/>
      <c r="I342" s="143"/>
      <c r="J342" s="143"/>
    </row>
    <row r="343" spans="1:10" ht="15.75" thickBot="1" x14ac:dyDescent="0.3">
      <c r="A343" t="str">
        <f>IF('F2 - Facturation J'!$H$7+'F2 - Facturation J'!$H$12=0,"Hide","")</f>
        <v>Hide</v>
      </c>
      <c r="B343" s="776" t="s">
        <v>436</v>
      </c>
      <c r="C343" s="777"/>
      <c r="D343" s="777"/>
      <c r="E343" s="777"/>
      <c r="F343" s="778"/>
      <c r="G343" s="143"/>
      <c r="H343" s="143"/>
      <c r="I343" s="143"/>
      <c r="J343" s="143"/>
    </row>
    <row r="344" spans="1:10" x14ac:dyDescent="0.25">
      <c r="A344" t="str">
        <f>IF('F2 - Facturation J'!$H$7+'F2 - Facturation J'!$H$12=0,"Hide","")</f>
        <v>Hide</v>
      </c>
      <c r="B344" s="143"/>
      <c r="C344" s="143"/>
      <c r="D344" s="143"/>
      <c r="E344" s="143"/>
      <c r="F344" s="143"/>
      <c r="G344" s="143"/>
      <c r="H344" s="143"/>
      <c r="I344" s="143"/>
      <c r="J344" s="143"/>
    </row>
    <row r="345" spans="1:10" x14ac:dyDescent="0.25">
      <c r="A345" t="str">
        <f>IF('F2 - Facturation J'!$H$7+'F2 - Facturation J'!$H$12=0,"Hide","")</f>
        <v>Hide</v>
      </c>
      <c r="B345" s="143"/>
      <c r="C345" s="143"/>
      <c r="D345" s="143"/>
      <c r="E345" s="143"/>
      <c r="F345" s="143"/>
      <c r="G345" s="143"/>
      <c r="H345" s="143"/>
      <c r="I345" s="143"/>
      <c r="J345" s="143"/>
    </row>
    <row r="346" spans="1:10" x14ac:dyDescent="0.25">
      <c r="A346" t="str">
        <f>IF('F2 - Facturation J'!$H$7+'F2 - Facturation J'!$H$12=0,"Hide","")</f>
        <v>Hide</v>
      </c>
      <c r="B346" s="143"/>
      <c r="C346" s="145" t="s">
        <v>435</v>
      </c>
      <c r="D346" s="144">
        <f>C313</f>
        <v>0</v>
      </c>
      <c r="E346" s="143"/>
      <c r="F346" s="143"/>
      <c r="G346" s="143"/>
      <c r="H346" s="143"/>
      <c r="I346" s="143"/>
      <c r="J346" s="143"/>
    </row>
    <row r="347" spans="1:10" x14ac:dyDescent="0.25">
      <c r="A347" t="str">
        <f>IF('F2 - Facturation J'!$H$7+'F2 - Facturation J'!$H$12=0,"Hide","")</f>
        <v>Hide</v>
      </c>
      <c r="B347" s="143"/>
      <c r="C347" s="144">
        <f>D346*0.32</f>
        <v>0</v>
      </c>
      <c r="D347" s="143" t="s">
        <v>338</v>
      </c>
      <c r="E347" s="143"/>
      <c r="F347" s="143"/>
      <c r="G347" s="143"/>
      <c r="H347" s="143"/>
      <c r="I347" s="143"/>
      <c r="J347" s="143"/>
    </row>
    <row r="348" spans="1:10" ht="15.75" thickBot="1" x14ac:dyDescent="0.3">
      <c r="A348" t="str">
        <f>IF('F2 - Facturation J'!$H$7+'F2 - Facturation J'!$H$12=0,"Hide","")</f>
        <v>Hide</v>
      </c>
      <c r="B348" s="143"/>
      <c r="C348" s="143"/>
      <c r="D348" s="143"/>
      <c r="E348" s="143"/>
      <c r="F348" s="143"/>
      <c r="G348" s="143"/>
      <c r="H348" s="143"/>
      <c r="I348" s="143"/>
      <c r="J348" s="143"/>
    </row>
    <row r="349" spans="1:10" ht="15.75" thickBot="1" x14ac:dyDescent="0.3">
      <c r="A349" t="str">
        <f>IF('F2 - Facturation J'!$H$7+'F2 - Facturation J'!$H$12=0,"Hide","")</f>
        <v>Hide</v>
      </c>
      <c r="B349" s="776" t="s">
        <v>420</v>
      </c>
      <c r="C349" s="777"/>
      <c r="D349" s="777"/>
      <c r="E349" s="777"/>
      <c r="F349" s="778"/>
      <c r="G349" s="143"/>
      <c r="H349" s="143"/>
      <c r="I349" s="143"/>
      <c r="J349" s="143"/>
    </row>
    <row r="350" spans="1:10" x14ac:dyDescent="0.25">
      <c r="A350" t="str">
        <f>IF('F2 - Facturation J'!$H$7+'F2 - Facturation J'!$H$12=0,"Hide","")</f>
        <v>Hide</v>
      </c>
      <c r="B350" s="143"/>
      <c r="C350" s="143"/>
      <c r="D350" s="143"/>
      <c r="E350" s="143"/>
      <c r="F350" s="143"/>
      <c r="G350" s="143"/>
      <c r="H350" s="143"/>
      <c r="I350" s="143"/>
      <c r="J350" s="143"/>
    </row>
    <row r="351" spans="1:10" x14ac:dyDescent="0.25">
      <c r="A351" t="str">
        <f>IF('F2 - Facturation J'!$H$7+'F2 - Facturation J'!$H$12=0,"Hide","")</f>
        <v>Hide</v>
      </c>
      <c r="B351" s="143"/>
      <c r="C351" s="779" t="s">
        <v>337</v>
      </c>
      <c r="D351" s="779"/>
      <c r="E351" s="779"/>
      <c r="F351" s="144">
        <f>C328</f>
        <v>0</v>
      </c>
      <c r="G351" s="143" t="s">
        <v>46</v>
      </c>
      <c r="H351" s="143"/>
      <c r="I351" s="143"/>
      <c r="J351" s="143"/>
    </row>
    <row r="352" spans="1:10" x14ac:dyDescent="0.25">
      <c r="A352" t="str">
        <f>IF('F2 - Facturation J'!$H$7+'F2 - Facturation J'!$H$12=0,"Hide","")</f>
        <v>Hide</v>
      </c>
      <c r="B352" s="143"/>
      <c r="C352" s="779" t="s">
        <v>393</v>
      </c>
      <c r="D352" s="779"/>
      <c r="E352" s="779"/>
      <c r="F352" s="144">
        <f>C340</f>
        <v>0</v>
      </c>
      <c r="G352" s="143" t="s">
        <v>46</v>
      </c>
      <c r="H352" s="143"/>
      <c r="I352" s="143"/>
      <c r="J352" s="143"/>
    </row>
    <row r="353" spans="1:10" x14ac:dyDescent="0.25">
      <c r="A353" t="str">
        <f>IF('F2 - Facturation J'!$H$7+'F2 - Facturation J'!$H$12=0,"Hide","")</f>
        <v>Hide</v>
      </c>
      <c r="B353" s="143"/>
      <c r="C353" s="779" t="s">
        <v>392</v>
      </c>
      <c r="D353" s="779"/>
      <c r="E353" s="779"/>
      <c r="F353" s="144">
        <f>C347</f>
        <v>0</v>
      </c>
      <c r="G353" s="143" t="s">
        <v>46</v>
      </c>
      <c r="H353" s="143"/>
      <c r="I353" s="143"/>
      <c r="J353" s="143"/>
    </row>
    <row r="354" spans="1:10" x14ac:dyDescent="0.25">
      <c r="A354" t="str">
        <f>IF('F2 - Facturation J'!$H$7+'F2 - Facturation J'!$H$12=0,"Hide","")</f>
        <v>Hide</v>
      </c>
      <c r="B354" s="143"/>
      <c r="C354" s="143"/>
      <c r="D354" s="143"/>
      <c r="E354" s="143"/>
      <c r="F354" s="143"/>
      <c r="G354" s="143"/>
      <c r="H354" s="143"/>
      <c r="I354" s="143"/>
      <c r="J354" s="143"/>
    </row>
    <row r="355" spans="1:10" ht="15.75" x14ac:dyDescent="0.25">
      <c r="A355" t="str">
        <f>IF('F2 - Facturation J'!$H$7+'F2 - Facturation J'!$H$12=0,"Hide","")</f>
        <v>Hide</v>
      </c>
      <c r="B355" s="143"/>
      <c r="C355" s="780" t="s">
        <v>391</v>
      </c>
      <c r="D355" s="779"/>
      <c r="E355" s="779"/>
      <c r="F355" s="144">
        <f>F351-F352-F353</f>
        <v>0</v>
      </c>
      <c r="G355" s="143" t="s">
        <v>46</v>
      </c>
      <c r="H355" s="143"/>
      <c r="I355" s="143"/>
      <c r="J355" s="143"/>
    </row>
    <row r="356" spans="1:10" x14ac:dyDescent="0.25">
      <c r="A356" t="str">
        <f>IF('F2 - Facturation J'!$H$7+'F2 - Facturation J'!$H$12=0,"Hide","")</f>
        <v>Hide</v>
      </c>
      <c r="B356" s="143"/>
      <c r="C356" s="143"/>
      <c r="D356" s="143"/>
      <c r="E356" s="143"/>
      <c r="F356" s="143"/>
      <c r="G356" s="143"/>
      <c r="H356" s="143"/>
      <c r="I356" s="143"/>
      <c r="J356" s="143"/>
    </row>
    <row r="357" spans="1:10" x14ac:dyDescent="0.25">
      <c r="A357" t="str">
        <f>IF('F2 - Facturation J'!$H$7+'F2 - Facturation J'!$H$12=0,"Hide","")</f>
        <v>Hide</v>
      </c>
      <c r="B357" s="143"/>
      <c r="C357" s="143"/>
      <c r="D357" s="143"/>
      <c r="E357" s="143"/>
      <c r="F357" s="143"/>
      <c r="G357" s="143"/>
      <c r="H357" s="143"/>
      <c r="I357" s="143"/>
      <c r="J357" s="143"/>
    </row>
    <row r="358" spans="1:10" ht="18.75" x14ac:dyDescent="0.25">
      <c r="A358" t="str">
        <f>IF('F2 - Facturation J'!$H$8=0,"Hide","")</f>
        <v>Hide</v>
      </c>
      <c r="B358" s="769" t="s">
        <v>444</v>
      </c>
      <c r="C358" s="769"/>
      <c r="D358" s="143"/>
      <c r="E358" s="143"/>
      <c r="F358" s="143"/>
      <c r="G358" s="143"/>
      <c r="H358" s="143"/>
      <c r="I358" s="143"/>
      <c r="J358" s="143"/>
    </row>
    <row r="359" spans="1:10" x14ac:dyDescent="0.25">
      <c r="A359" t="str">
        <f>IF('F2 - Facturation J'!$H$8=0,"Hide","")</f>
        <v>Hide</v>
      </c>
      <c r="B359" s="143"/>
      <c r="C359" s="143"/>
      <c r="D359" s="143"/>
      <c r="E359" s="143"/>
      <c r="F359" s="143"/>
      <c r="G359" s="143"/>
      <c r="H359" s="143"/>
      <c r="I359" s="143"/>
      <c r="J359" s="143"/>
    </row>
    <row r="360" spans="1:10" x14ac:dyDescent="0.25">
      <c r="A360" t="str">
        <f>IF('F2 - Facturation J'!$H$8=0,"Hide","")</f>
        <v>Hide</v>
      </c>
      <c r="B360" s="770" t="s">
        <v>402</v>
      </c>
      <c r="C360" s="770"/>
      <c r="D360" s="770"/>
      <c r="E360" s="770"/>
      <c r="F360" s="770"/>
      <c r="G360" s="143"/>
      <c r="H360" s="143"/>
      <c r="I360" s="143"/>
      <c r="J360" s="143"/>
    </row>
    <row r="361" spans="1:10" x14ac:dyDescent="0.25">
      <c r="A361" t="str">
        <f>IF('F2 - Facturation J'!$H$8=0,"Hide","")</f>
        <v>Hide</v>
      </c>
      <c r="B361" s="143"/>
      <c r="C361" s="143"/>
      <c r="D361" s="143"/>
      <c r="E361" s="143"/>
      <c r="F361" s="143"/>
      <c r="G361" s="143"/>
      <c r="H361" s="143"/>
      <c r="I361" s="143"/>
      <c r="J361" s="143"/>
    </row>
    <row r="362" spans="1:10" x14ac:dyDescent="0.25">
      <c r="A362" t="str">
        <f>IF('F2 - Facturation J'!$H$8=0,"Hide","")</f>
        <v>Hide</v>
      </c>
      <c r="B362" s="143"/>
      <c r="C362" s="147" t="s">
        <v>443</v>
      </c>
      <c r="D362" s="143"/>
      <c r="E362" s="143"/>
      <c r="F362" s="143"/>
      <c r="G362" s="143"/>
      <c r="H362" s="143"/>
      <c r="I362" s="143"/>
      <c r="J362" s="143"/>
    </row>
    <row r="363" spans="1:10" x14ac:dyDescent="0.25">
      <c r="A363" t="str">
        <f>IF('F2 - Facturation J'!$H$8=0,"Hide","")</f>
        <v>Hide</v>
      </c>
      <c r="B363" s="143"/>
      <c r="C363" s="143"/>
      <c r="D363" s="143"/>
      <c r="E363" s="143"/>
      <c r="F363" s="143"/>
      <c r="G363" s="143"/>
      <c r="H363" s="143"/>
      <c r="I363" s="143"/>
      <c r="J363" s="143"/>
    </row>
    <row r="364" spans="1:10" x14ac:dyDescent="0.25">
      <c r="A364" t="str">
        <f>IF('F2 - Facturation J'!$H$8=0,"Hide","")</f>
        <v>Hide</v>
      </c>
      <c r="B364" s="143"/>
      <c r="C364" s="143" t="s">
        <v>442</v>
      </c>
      <c r="D364" s="143"/>
      <c r="E364" s="144">
        <f>1.1936*H179</f>
        <v>0</v>
      </c>
      <c r="F364" s="143" t="s">
        <v>353</v>
      </c>
      <c r="G364" s="143"/>
      <c r="H364" s="143"/>
      <c r="I364" s="143"/>
      <c r="J364" s="143"/>
    </row>
    <row r="365" spans="1:10" x14ac:dyDescent="0.25">
      <c r="A365" t="str">
        <f>IF('F2 - Facturation J'!$H$8=0,"Hide","")</f>
        <v>Hide</v>
      </c>
      <c r="B365" s="143"/>
      <c r="C365" s="143"/>
      <c r="D365" s="143"/>
      <c r="E365" s="143"/>
      <c r="F365" s="143"/>
      <c r="G365" s="143"/>
      <c r="H365" s="143"/>
      <c r="I365" s="143"/>
      <c r="J365" s="143"/>
    </row>
    <row r="366" spans="1:10" x14ac:dyDescent="0.25">
      <c r="A366" t="str">
        <f>IF('F2 - Facturation J'!$H$8=0,"Hide","")</f>
        <v>Hide</v>
      </c>
      <c r="B366" s="143"/>
      <c r="C366" s="774" t="s">
        <v>441</v>
      </c>
      <c r="D366" s="774"/>
      <c r="E366" s="774"/>
      <c r="F366" s="774"/>
      <c r="G366" s="774"/>
      <c r="H366" s="774"/>
      <c r="I366" s="143"/>
      <c r="J366" s="143"/>
    </row>
    <row r="367" spans="1:10" x14ac:dyDescent="0.25">
      <c r="A367" t="str">
        <f>IF('F2 - Facturation J'!$H$8=0,"Hide","")</f>
        <v>Hide</v>
      </c>
      <c r="B367" s="143"/>
      <c r="C367" s="143"/>
      <c r="D367" s="143"/>
      <c r="E367" s="143"/>
      <c r="F367" s="143"/>
      <c r="G367" s="143"/>
      <c r="H367" s="143"/>
      <c r="I367" s="143"/>
      <c r="J367" s="143"/>
    </row>
    <row r="368" spans="1:10" x14ac:dyDescent="0.25">
      <c r="A368" t="str">
        <f>IF('F2 - Facturation J'!$H$8=0,"Hide","")</f>
        <v>Hide</v>
      </c>
      <c r="B368" s="143"/>
      <c r="C368" s="144">
        <f>E364</f>
        <v>0</v>
      </c>
      <c r="D368" s="149" t="s">
        <v>353</v>
      </c>
      <c r="E368" s="143"/>
      <c r="F368" s="143"/>
      <c r="G368" s="143"/>
      <c r="H368" s="143"/>
      <c r="I368" s="143"/>
      <c r="J368" s="143"/>
    </row>
    <row r="369" spans="1:10" x14ac:dyDescent="0.25">
      <c r="A369" t="str">
        <f>IF('F2 - Facturation J'!$H$8=0,"Hide","")</f>
        <v>Hide</v>
      </c>
      <c r="B369" s="143"/>
      <c r="C369" s="143"/>
      <c r="D369" s="143"/>
      <c r="E369" s="143"/>
      <c r="F369" s="143"/>
      <c r="G369" s="143"/>
      <c r="H369" s="143"/>
      <c r="I369" s="143"/>
      <c r="J369" s="143"/>
    </row>
    <row r="370" spans="1:10" x14ac:dyDescent="0.25">
      <c r="A370" t="str">
        <f>IF('F2 - Facturation J'!$H$8=0,"Hide","")</f>
        <v>Hide</v>
      </c>
      <c r="B370" s="770" t="s">
        <v>432</v>
      </c>
      <c r="C370" s="770"/>
      <c r="D370" s="770"/>
      <c r="E370" s="770"/>
      <c r="F370" s="770"/>
      <c r="G370" s="149"/>
      <c r="H370" s="149"/>
      <c r="I370" s="143"/>
      <c r="J370" s="143"/>
    </row>
    <row r="371" spans="1:10" x14ac:dyDescent="0.25">
      <c r="A371" t="str">
        <f>IF('F2 - Facturation J'!$H$8=0,"Hide","")</f>
        <v>Hide</v>
      </c>
      <c r="B371" s="143"/>
      <c r="C371" s="143"/>
      <c r="D371" s="143"/>
      <c r="E371" s="143"/>
      <c r="F371" s="143"/>
      <c r="G371" s="143"/>
      <c r="H371" s="143"/>
      <c r="I371" s="143"/>
      <c r="J371" s="143"/>
    </row>
    <row r="372" spans="1:10" x14ac:dyDescent="0.25">
      <c r="A372" t="str">
        <f>IF('F2 - Facturation J'!$H$8=0,"Hide","")</f>
        <v>Hide</v>
      </c>
      <c r="B372" s="143"/>
      <c r="C372" s="147" t="s">
        <v>351</v>
      </c>
      <c r="D372" s="143"/>
      <c r="E372" s="143"/>
      <c r="F372" s="143"/>
      <c r="G372" s="143"/>
      <c r="H372" s="143"/>
      <c r="I372" s="143"/>
      <c r="J372" s="143"/>
    </row>
    <row r="373" spans="1:10" x14ac:dyDescent="0.25">
      <c r="A373" t="str">
        <f>IF('F2 - Facturation J'!$H$8=0,"Hide","")</f>
        <v>Hide</v>
      </c>
      <c r="B373" s="143"/>
      <c r="C373" s="143" t="s">
        <v>350</v>
      </c>
      <c r="D373" s="143"/>
      <c r="E373" s="144">
        <f>0.2*C368</f>
        <v>0</v>
      </c>
      <c r="F373" s="143" t="s">
        <v>349</v>
      </c>
      <c r="G373" s="143"/>
      <c r="H373" s="143"/>
      <c r="I373" s="143"/>
      <c r="J373" s="143"/>
    </row>
    <row r="374" spans="1:10" x14ac:dyDescent="0.25">
      <c r="A374" t="str">
        <f>IF('F2 - Facturation J'!$H$8=0,"Hide","")</f>
        <v>Hide</v>
      </c>
      <c r="B374" s="143"/>
      <c r="C374" s="143" t="s">
        <v>348</v>
      </c>
      <c r="D374" s="143"/>
      <c r="E374" s="146">
        <f>E373*40</f>
        <v>0</v>
      </c>
      <c r="F374" s="143" t="s">
        <v>347</v>
      </c>
      <c r="G374" s="143"/>
      <c r="H374" s="143"/>
      <c r="I374" s="143"/>
      <c r="J374" s="143"/>
    </row>
    <row r="375" spans="1:10" x14ac:dyDescent="0.25">
      <c r="A375" t="str">
        <f>IF('F2 - Facturation J'!$H$8=0,"Hide","")</f>
        <v>Hide</v>
      </c>
      <c r="B375" s="143"/>
      <c r="C375" s="143"/>
      <c r="D375" s="143"/>
      <c r="E375" s="143"/>
      <c r="F375" s="143"/>
      <c r="G375" s="143"/>
      <c r="H375" s="143"/>
      <c r="I375" s="143"/>
      <c r="J375" s="143"/>
    </row>
    <row r="376" spans="1:10" x14ac:dyDescent="0.25">
      <c r="A376" t="str">
        <f>IF('F2 - Facturation J'!$H$8=0,"Hide","")</f>
        <v>Hide</v>
      </c>
      <c r="B376" s="143"/>
      <c r="C376" s="143" t="s">
        <v>346</v>
      </c>
      <c r="D376" s="143"/>
      <c r="E376" s="143"/>
      <c r="F376" s="143"/>
      <c r="G376" s="143"/>
      <c r="H376" s="143"/>
      <c r="I376" s="143"/>
      <c r="J376" s="143"/>
    </row>
    <row r="377" spans="1:10" x14ac:dyDescent="0.25">
      <c r="A377" t="str">
        <f>IF('F2 - Facturation J'!$H$8=0,"Hide","")</f>
        <v>Hide</v>
      </c>
      <c r="B377" s="143"/>
      <c r="C377" s="775" t="s">
        <v>345</v>
      </c>
      <c r="D377" s="775"/>
      <c r="E377" s="775"/>
      <c r="F377" s="775"/>
      <c r="G377" s="775"/>
      <c r="H377" s="775"/>
      <c r="I377" s="143"/>
      <c r="J377" s="143"/>
    </row>
    <row r="378" spans="1:10" x14ac:dyDescent="0.25">
      <c r="A378" t="str">
        <f>IF('F2 - Facturation J'!$H$8=0,"Hide","")</f>
        <v>Hide</v>
      </c>
      <c r="B378" s="143"/>
      <c r="C378" s="143"/>
      <c r="D378" s="143"/>
      <c r="E378" s="143"/>
      <c r="F378" s="143"/>
      <c r="G378" s="143"/>
      <c r="H378" s="143"/>
      <c r="I378" s="143"/>
      <c r="J378" s="143"/>
    </row>
    <row r="379" spans="1:10" x14ac:dyDescent="0.25">
      <c r="A379" t="str">
        <f>IF('F2 - Facturation J'!$H$8=0,"Hide","")</f>
        <v>Hide</v>
      </c>
      <c r="B379" s="143"/>
      <c r="C379" s="146" t="s">
        <v>365</v>
      </c>
      <c r="D379" s="143"/>
      <c r="E379" s="143"/>
      <c r="F379" s="143"/>
      <c r="G379" s="143"/>
      <c r="H379" s="143"/>
      <c r="I379" s="143"/>
      <c r="J379" s="143"/>
    </row>
    <row r="380" spans="1:10" x14ac:dyDescent="0.25">
      <c r="A380" t="str">
        <f>IF('F2 - Facturation J'!$H$8=0,"Hide","")</f>
        <v>Hide</v>
      </c>
      <c r="B380" s="143"/>
      <c r="C380" s="144">
        <f>C368-E373</f>
        <v>0</v>
      </c>
      <c r="D380" s="143" t="s">
        <v>343</v>
      </c>
      <c r="E380" s="143"/>
      <c r="F380" s="143"/>
      <c r="G380" s="143"/>
      <c r="H380" s="143"/>
      <c r="I380" s="143"/>
      <c r="J380" s="143"/>
    </row>
    <row r="381" spans="1:10" ht="15.75" thickBot="1" x14ac:dyDescent="0.3">
      <c r="A381" t="str">
        <f>IF('F2 - Facturation J'!$H$8=0,"Hide","")</f>
        <v>Hide</v>
      </c>
      <c r="B381" s="143"/>
      <c r="C381" s="143"/>
      <c r="D381" s="143"/>
      <c r="E381" s="143"/>
      <c r="F381" s="143"/>
      <c r="G381" s="143"/>
      <c r="H381" s="143"/>
      <c r="I381" s="143"/>
      <c r="J381" s="143"/>
    </row>
    <row r="382" spans="1:10" x14ac:dyDescent="0.25">
      <c r="A382" t="str">
        <f>IF('F2 - Facturation J'!$H$8=0,"Hide","")</f>
        <v>Hide</v>
      </c>
      <c r="B382" s="176" t="s">
        <v>431</v>
      </c>
      <c r="C382" s="84"/>
      <c r="D382" s="175"/>
      <c r="E382" s="175"/>
      <c r="F382" s="174"/>
      <c r="G382" s="143"/>
      <c r="H382" s="143"/>
      <c r="I382" s="143"/>
      <c r="J382" s="143"/>
    </row>
    <row r="383" spans="1:10" x14ac:dyDescent="0.25">
      <c r="A383" t="str">
        <f>IF('F2 - Facturation J'!$H$8=0,"Hide","")</f>
        <v>Hide</v>
      </c>
      <c r="B383" s="39"/>
      <c r="C383" s="173" t="s">
        <v>430</v>
      </c>
      <c r="D383" s="143"/>
      <c r="E383" s="143"/>
      <c r="F383" s="172"/>
      <c r="G383" s="143"/>
      <c r="H383" s="143"/>
      <c r="I383" s="143"/>
      <c r="J383" s="143"/>
    </row>
    <row r="384" spans="1:10" x14ac:dyDescent="0.25">
      <c r="A384" t="str">
        <f>IF('F2 - Facturation J'!$H$8=0,"Hide","")</f>
        <v>Hide</v>
      </c>
      <c r="B384" s="39"/>
      <c r="C384" s="173" t="s">
        <v>429</v>
      </c>
      <c r="D384" s="143"/>
      <c r="E384" s="143"/>
      <c r="F384" s="172"/>
      <c r="G384" s="143"/>
      <c r="H384" s="143"/>
      <c r="I384" s="143"/>
      <c r="J384" s="143"/>
    </row>
    <row r="385" spans="1:10" x14ac:dyDescent="0.25">
      <c r="A385" t="str">
        <f>IF('F2 - Facturation J'!$H$8=0,"Hide","")</f>
        <v>Hide</v>
      </c>
      <c r="B385" s="39"/>
      <c r="C385" s="173" t="s">
        <v>428</v>
      </c>
      <c r="D385" s="143"/>
      <c r="E385" s="143"/>
      <c r="F385" s="172"/>
      <c r="G385" s="143"/>
      <c r="H385" s="143"/>
      <c r="I385" s="143"/>
      <c r="J385" s="143"/>
    </row>
    <row r="386" spans="1:10" x14ac:dyDescent="0.25">
      <c r="A386" t="str">
        <f>IF('F2 - Facturation J'!$H$8=0,"Hide","")</f>
        <v>Hide</v>
      </c>
      <c r="B386" s="39"/>
      <c r="C386" s="173" t="s">
        <v>427</v>
      </c>
      <c r="D386" s="143"/>
      <c r="E386" s="143"/>
      <c r="F386" s="172"/>
      <c r="G386" s="143"/>
      <c r="H386" s="143"/>
      <c r="I386" s="143"/>
      <c r="J386" s="143"/>
    </row>
    <row r="387" spans="1:10" x14ac:dyDescent="0.25">
      <c r="A387" t="str">
        <f>IF('F2 - Facturation J'!$H$8=0,"Hide","")</f>
        <v>Hide</v>
      </c>
      <c r="B387" s="39"/>
      <c r="C387" s="173" t="s">
        <v>426</v>
      </c>
      <c r="D387" s="143"/>
      <c r="E387" s="143"/>
      <c r="F387" s="172"/>
      <c r="G387" s="143"/>
      <c r="H387" s="143"/>
      <c r="I387" s="143"/>
      <c r="J387" s="143"/>
    </row>
    <row r="388" spans="1:10" x14ac:dyDescent="0.25">
      <c r="A388" t="str">
        <f>IF('F2 - Facturation J'!$H$8=0,"Hide","")</f>
        <v>Hide</v>
      </c>
      <c r="B388" s="39"/>
      <c r="C388" s="173" t="s">
        <v>425</v>
      </c>
      <c r="D388" s="143"/>
      <c r="E388" s="143"/>
      <c r="F388" s="172"/>
      <c r="G388" s="143"/>
      <c r="H388" s="143"/>
      <c r="I388" s="143"/>
      <c r="J388" s="143"/>
    </row>
    <row r="389" spans="1:10" ht="15.75" thickBot="1" x14ac:dyDescent="0.3">
      <c r="A389" t="str">
        <f>IF('F2 - Facturation J'!$H$8=0,"Hide","")</f>
        <v>Hide</v>
      </c>
      <c r="B389" s="118"/>
      <c r="C389" s="171" t="s">
        <v>424</v>
      </c>
      <c r="D389" s="170"/>
      <c r="E389" s="170"/>
      <c r="F389" s="169"/>
      <c r="G389" s="143"/>
      <c r="H389" s="143"/>
      <c r="I389" s="143"/>
      <c r="J389" s="143"/>
    </row>
    <row r="390" spans="1:10" x14ac:dyDescent="0.25">
      <c r="A390" t="str">
        <f>IF('F2 - Facturation J'!$H$8=0,"Hide","")</f>
        <v>Hide</v>
      </c>
      <c r="B390" s="143"/>
      <c r="C390" s="143"/>
      <c r="D390" s="143"/>
      <c r="E390" s="143"/>
      <c r="F390" s="143"/>
      <c r="G390" s="143"/>
      <c r="H390" s="143"/>
      <c r="I390" s="143"/>
      <c r="J390" s="143"/>
    </row>
    <row r="391" spans="1:10" x14ac:dyDescent="0.25">
      <c r="A391" t="str">
        <f>IF('F2 - Facturation J'!$H$8=0,"Hide","")</f>
        <v>Hide</v>
      </c>
      <c r="B391" s="143"/>
      <c r="C391" s="143" t="s">
        <v>423</v>
      </c>
      <c r="D391" s="144">
        <f>C368</f>
        <v>0</v>
      </c>
      <c r="E391" s="143"/>
      <c r="F391" s="143"/>
      <c r="G391" s="143"/>
      <c r="H391" s="143"/>
      <c r="I391" s="143"/>
      <c r="J391" s="143"/>
    </row>
    <row r="392" spans="1:10" x14ac:dyDescent="0.25">
      <c r="A392" t="str">
        <f>IF('F2 - Facturation J'!$H$8=0,"Hide","")</f>
        <v>Hide</v>
      </c>
      <c r="B392" s="143"/>
      <c r="C392" s="144">
        <f>D391*0.16</f>
        <v>0</v>
      </c>
      <c r="D392" s="143" t="s">
        <v>341</v>
      </c>
      <c r="E392" s="143"/>
      <c r="F392" s="143"/>
      <c r="G392" s="143"/>
      <c r="H392" s="143"/>
      <c r="I392" s="143"/>
      <c r="J392" s="143"/>
    </row>
    <row r="393" spans="1:10" ht="15.75" thickBot="1" x14ac:dyDescent="0.3">
      <c r="A393" t="str">
        <f>IF('F2 - Facturation J'!$H$8=0,"Hide","")</f>
        <v>Hide</v>
      </c>
      <c r="B393" s="143"/>
      <c r="C393" s="143"/>
      <c r="D393" s="143"/>
      <c r="E393" s="143"/>
      <c r="F393" s="143"/>
      <c r="G393" s="143"/>
      <c r="H393" s="143"/>
      <c r="I393" s="143"/>
      <c r="J393" s="143"/>
    </row>
    <row r="394" spans="1:10" ht="15.75" thickBot="1" x14ac:dyDescent="0.3">
      <c r="A394" t="str">
        <f>IF('F2 - Facturation J'!$H$8=0,"Hide","")</f>
        <v>Hide</v>
      </c>
      <c r="B394" s="776" t="s">
        <v>436</v>
      </c>
      <c r="C394" s="777"/>
      <c r="D394" s="777"/>
      <c r="E394" s="777"/>
      <c r="F394" s="778"/>
      <c r="G394" s="143"/>
      <c r="H394" s="143"/>
      <c r="I394" s="143"/>
      <c r="J394" s="143"/>
    </row>
    <row r="395" spans="1:10" x14ac:dyDescent="0.25">
      <c r="A395" t="str">
        <f>IF('F2 - Facturation J'!$H$8=0,"Hide","")</f>
        <v>Hide</v>
      </c>
      <c r="B395" s="143"/>
      <c r="C395" s="143"/>
      <c r="D395" s="143"/>
      <c r="E395" s="143"/>
      <c r="F395" s="143"/>
      <c r="G395" s="143"/>
      <c r="H395" s="143"/>
      <c r="I395" s="143"/>
      <c r="J395" s="143"/>
    </row>
    <row r="396" spans="1:10" x14ac:dyDescent="0.25">
      <c r="A396" t="str">
        <f>IF('F2 - Facturation J'!$H$8=0,"Hide","")</f>
        <v>Hide</v>
      </c>
      <c r="B396" s="143"/>
      <c r="C396" s="143"/>
      <c r="D396" s="143"/>
      <c r="E396" s="143"/>
      <c r="F396" s="143"/>
      <c r="G396" s="143"/>
      <c r="H396" s="143"/>
      <c r="I396" s="143"/>
      <c r="J396" s="143"/>
    </row>
    <row r="397" spans="1:10" x14ac:dyDescent="0.25">
      <c r="A397" t="str">
        <f>IF('F2 - Facturation J'!$H$8=0,"Hide","")</f>
        <v>Hide</v>
      </c>
      <c r="B397" s="143"/>
      <c r="C397" s="145" t="s">
        <v>435</v>
      </c>
      <c r="D397" s="144">
        <f>C368</f>
        <v>0</v>
      </c>
      <c r="E397" s="143"/>
      <c r="F397" s="143"/>
      <c r="G397" s="143"/>
      <c r="H397" s="143"/>
      <c r="I397" s="143"/>
      <c r="J397" s="143"/>
    </row>
    <row r="398" spans="1:10" x14ac:dyDescent="0.25">
      <c r="A398" t="str">
        <f>IF('F2 - Facturation J'!$H$8=0,"Hide","")</f>
        <v>Hide</v>
      </c>
      <c r="B398" s="143"/>
      <c r="C398" s="144">
        <f>D397*0.32</f>
        <v>0</v>
      </c>
      <c r="D398" s="143" t="s">
        <v>338</v>
      </c>
      <c r="E398" s="143"/>
      <c r="F398" s="143"/>
      <c r="G398" s="143"/>
      <c r="H398" s="143"/>
      <c r="I398" s="143"/>
      <c r="J398" s="143"/>
    </row>
    <row r="399" spans="1:10" ht="15.75" thickBot="1" x14ac:dyDescent="0.3">
      <c r="A399" t="str">
        <f>IF('F2 - Facturation J'!$H$8=0,"Hide","")</f>
        <v>Hide</v>
      </c>
      <c r="B399" s="143"/>
      <c r="C399" s="143"/>
      <c r="D399" s="143"/>
      <c r="E399" s="143"/>
      <c r="F399" s="143"/>
      <c r="G399" s="143"/>
      <c r="H399" s="143"/>
      <c r="I399" s="143"/>
      <c r="J399" s="143"/>
    </row>
    <row r="400" spans="1:10" ht="15.75" thickBot="1" x14ac:dyDescent="0.3">
      <c r="A400" t="str">
        <f>IF('F2 - Facturation J'!$H$8=0,"Hide","")</f>
        <v>Hide</v>
      </c>
      <c r="B400" s="776" t="s">
        <v>420</v>
      </c>
      <c r="C400" s="777"/>
      <c r="D400" s="777"/>
      <c r="E400" s="777"/>
      <c r="F400" s="778"/>
      <c r="G400" s="143"/>
      <c r="H400" s="143"/>
      <c r="I400" s="143"/>
      <c r="J400" s="143"/>
    </row>
    <row r="401" spans="1:10" x14ac:dyDescent="0.25">
      <c r="A401" t="str">
        <f>IF('F2 - Facturation J'!$H$8=0,"Hide","")</f>
        <v>Hide</v>
      </c>
      <c r="B401" s="143"/>
      <c r="C401" s="143"/>
      <c r="D401" s="143"/>
      <c r="E401" s="143"/>
      <c r="F401" s="143"/>
      <c r="G401" s="143"/>
      <c r="H401" s="143"/>
      <c r="I401" s="143"/>
      <c r="J401" s="143"/>
    </row>
    <row r="402" spans="1:10" x14ac:dyDescent="0.25">
      <c r="A402" t="str">
        <f>IF('F2 - Facturation J'!$H$8=0,"Hide","")</f>
        <v>Hide</v>
      </c>
      <c r="B402" s="143"/>
      <c r="C402" s="779" t="s">
        <v>337</v>
      </c>
      <c r="D402" s="779"/>
      <c r="E402" s="779"/>
      <c r="F402" s="144">
        <f>C380</f>
        <v>0</v>
      </c>
      <c r="G402" s="143" t="s">
        <v>46</v>
      </c>
      <c r="H402" s="143"/>
      <c r="I402" s="143"/>
      <c r="J402" s="143"/>
    </row>
    <row r="403" spans="1:10" x14ac:dyDescent="0.25">
      <c r="A403" t="str">
        <f>IF('F2 - Facturation J'!$H$8=0,"Hide","")</f>
        <v>Hide</v>
      </c>
      <c r="B403" s="143"/>
      <c r="C403" s="779" t="s">
        <v>393</v>
      </c>
      <c r="D403" s="779"/>
      <c r="E403" s="779"/>
      <c r="F403" s="144">
        <f>C392</f>
        <v>0</v>
      </c>
      <c r="G403" s="143" t="s">
        <v>46</v>
      </c>
      <c r="H403" s="143"/>
      <c r="I403" s="143"/>
      <c r="J403" s="143"/>
    </row>
    <row r="404" spans="1:10" x14ac:dyDescent="0.25">
      <c r="A404" t="str">
        <f>IF('F2 - Facturation J'!$H$8=0,"Hide","")</f>
        <v>Hide</v>
      </c>
      <c r="B404" s="143"/>
      <c r="C404" s="779" t="s">
        <v>392</v>
      </c>
      <c r="D404" s="779"/>
      <c r="E404" s="779"/>
      <c r="F404" s="144">
        <f>C398</f>
        <v>0</v>
      </c>
      <c r="G404" s="143" t="s">
        <v>46</v>
      </c>
      <c r="H404" s="143"/>
      <c r="I404" s="143"/>
      <c r="J404" s="143"/>
    </row>
    <row r="405" spans="1:10" x14ac:dyDescent="0.25">
      <c r="A405" t="str">
        <f>IF('F2 - Facturation J'!$H$8=0,"Hide","")</f>
        <v>Hide</v>
      </c>
      <c r="B405" s="143"/>
      <c r="C405" s="143"/>
      <c r="D405" s="143"/>
      <c r="E405" s="143"/>
      <c r="F405" s="143"/>
      <c r="G405" s="143"/>
      <c r="H405" s="143"/>
      <c r="I405" s="143"/>
      <c r="J405" s="143"/>
    </row>
    <row r="406" spans="1:10" ht="15.75" x14ac:dyDescent="0.25">
      <c r="A406" t="str">
        <f>IF('F2 - Facturation J'!$H$8=0,"Hide","")</f>
        <v>Hide</v>
      </c>
      <c r="B406" s="143"/>
      <c r="C406" s="780" t="s">
        <v>391</v>
      </c>
      <c r="D406" s="779"/>
      <c r="E406" s="779"/>
      <c r="F406" s="144">
        <f>F402-F403-F404</f>
        <v>0</v>
      </c>
      <c r="G406" s="143" t="s">
        <v>46</v>
      </c>
      <c r="H406" s="143"/>
      <c r="I406" s="143"/>
      <c r="J406" s="143"/>
    </row>
    <row r="407" spans="1:10" x14ac:dyDescent="0.25">
      <c r="A407" t="str">
        <f>IF('F2 - Facturation J'!$H$8=0,"Hide","")</f>
        <v>Hide</v>
      </c>
      <c r="B407" s="151"/>
      <c r="C407" s="143"/>
      <c r="D407" s="146"/>
      <c r="E407" s="146"/>
      <c r="F407" s="146"/>
      <c r="G407" s="146"/>
      <c r="H407" s="146"/>
      <c r="I407" s="143"/>
      <c r="J407" s="143"/>
    </row>
    <row r="408" spans="1:10" x14ac:dyDescent="0.25">
      <c r="A408" t="str">
        <f>IF('F2 - Facturation J'!$H$8=0,"Hide","")</f>
        <v>Hide</v>
      </c>
      <c r="B408" s="151"/>
      <c r="C408" s="143"/>
      <c r="D408" s="146"/>
      <c r="E408" s="146"/>
      <c r="F408" s="146"/>
      <c r="G408" s="146"/>
      <c r="H408" s="146"/>
      <c r="I408" s="143"/>
      <c r="J408" s="143"/>
    </row>
    <row r="409" spans="1:10" x14ac:dyDescent="0.25">
      <c r="A409" t="str">
        <f>IF('F2 - Facturation J'!$H$8=0,"Hide","")</f>
        <v>Hide</v>
      </c>
      <c r="B409" s="143"/>
      <c r="C409" s="143"/>
      <c r="D409" s="143"/>
      <c r="E409" s="143"/>
      <c r="F409" s="143"/>
      <c r="G409" s="143"/>
      <c r="H409" s="143"/>
      <c r="I409" s="143"/>
      <c r="J409" s="143"/>
    </row>
    <row r="410" spans="1:10" x14ac:dyDescent="0.25">
      <c r="A410" t="str">
        <f>IF('F2 - Facturation J'!$H$8=0,"Hide","")</f>
        <v>Hide</v>
      </c>
      <c r="B410" s="143"/>
      <c r="C410" s="143"/>
      <c r="D410" s="143"/>
      <c r="E410" s="143"/>
      <c r="F410" s="143"/>
      <c r="G410" s="143"/>
      <c r="H410" s="143"/>
      <c r="I410" s="143"/>
      <c r="J410" s="143"/>
    </row>
    <row r="411" spans="1:10" ht="18.75" x14ac:dyDescent="0.25">
      <c r="A411" t="str">
        <f>IF('F2 - Facturation J'!$H$9=0,"Hide","")</f>
        <v>Hide</v>
      </c>
      <c r="B411" s="769" t="s">
        <v>440</v>
      </c>
      <c r="C411" s="769"/>
      <c r="D411" s="143"/>
      <c r="E411" s="143"/>
      <c r="F411" s="143"/>
      <c r="G411" s="143"/>
      <c r="H411" s="143"/>
      <c r="I411" s="143"/>
      <c r="J411" s="143"/>
    </row>
    <row r="412" spans="1:10" x14ac:dyDescent="0.25">
      <c r="A412" t="str">
        <f>IF('F2 - Facturation J'!$H$9=0,"Hide","")</f>
        <v>Hide</v>
      </c>
      <c r="B412" s="143"/>
      <c r="C412" s="143"/>
      <c r="D412" s="143"/>
      <c r="E412" s="143"/>
      <c r="F412" s="143"/>
      <c r="G412" s="143"/>
      <c r="H412" s="143"/>
      <c r="I412" s="143"/>
      <c r="J412" s="143"/>
    </row>
    <row r="413" spans="1:10" x14ac:dyDescent="0.25">
      <c r="A413" t="str">
        <f>IF('F2 - Facturation J'!$H$9=0,"Hide","")</f>
        <v>Hide</v>
      </c>
      <c r="B413" s="770" t="s">
        <v>402</v>
      </c>
      <c r="C413" s="770"/>
      <c r="D413" s="770"/>
      <c r="E413" s="770"/>
      <c r="F413" s="770"/>
      <c r="G413" s="143"/>
      <c r="H413" s="143"/>
      <c r="I413" s="143"/>
      <c r="J413" s="143"/>
    </row>
    <row r="414" spans="1:10" x14ac:dyDescent="0.25">
      <c r="A414" t="str">
        <f>IF('F2 - Facturation J'!$H$9=0,"Hide","")</f>
        <v>Hide</v>
      </c>
      <c r="B414" s="143"/>
      <c r="C414" s="143"/>
      <c r="D414" s="143"/>
      <c r="E414" s="143"/>
      <c r="F414" s="143"/>
      <c r="G414" s="143"/>
      <c r="H414" s="143"/>
      <c r="I414" s="143"/>
      <c r="J414" s="143"/>
    </row>
    <row r="415" spans="1:10" x14ac:dyDescent="0.25">
      <c r="A415" t="str">
        <f>IF('F2 - Facturation J'!$H$9=0,"Hide","")</f>
        <v>Hide</v>
      </c>
      <c r="B415" s="143"/>
      <c r="C415" s="147" t="s">
        <v>439</v>
      </c>
      <c r="D415" s="143"/>
      <c r="E415" s="143"/>
      <c r="F415" s="143"/>
      <c r="G415" s="143"/>
      <c r="H415" s="143"/>
      <c r="I415" s="143"/>
      <c r="J415" s="143"/>
    </row>
    <row r="416" spans="1:10" x14ac:dyDescent="0.25">
      <c r="A416" t="str">
        <f>IF('F2 - Facturation J'!$H$9=0,"Hide","")</f>
        <v>Hide</v>
      </c>
      <c r="B416" s="143"/>
      <c r="C416" s="143"/>
      <c r="D416" s="143"/>
      <c r="E416" s="143"/>
      <c r="F416" s="143"/>
      <c r="G416" s="143"/>
      <c r="H416" s="143"/>
      <c r="I416" s="143"/>
      <c r="J416" s="143"/>
    </row>
    <row r="417" spans="1:10" x14ac:dyDescent="0.25">
      <c r="A417" t="str">
        <f>IF('F2 - Facturation J'!$H$9=0,"Hide","")</f>
        <v>Hide</v>
      </c>
      <c r="B417" s="143"/>
      <c r="C417" s="143" t="s">
        <v>438</v>
      </c>
      <c r="D417" s="143"/>
      <c r="E417" s="144">
        <f>1.0304*F179</f>
        <v>0</v>
      </c>
      <c r="F417" s="143" t="s">
        <v>353</v>
      </c>
      <c r="G417" s="143"/>
      <c r="H417" s="143"/>
      <c r="I417" s="143"/>
      <c r="J417" s="143"/>
    </row>
    <row r="418" spans="1:10" x14ac:dyDescent="0.25">
      <c r="A418" t="str">
        <f>IF('F2 - Facturation J'!$H$9=0,"Hide","")</f>
        <v>Hide</v>
      </c>
      <c r="B418" s="143"/>
      <c r="C418" s="143"/>
      <c r="D418" s="143"/>
      <c r="E418" s="143"/>
      <c r="F418" s="143"/>
      <c r="G418" s="143"/>
      <c r="H418" s="143"/>
      <c r="I418" s="143"/>
      <c r="J418" s="143"/>
    </row>
    <row r="419" spans="1:10" x14ac:dyDescent="0.25">
      <c r="A419" t="str">
        <f>IF('F2 - Facturation J'!$H$9=0,"Hide","")</f>
        <v>Hide</v>
      </c>
      <c r="B419" s="143"/>
      <c r="C419" s="143"/>
      <c r="D419" s="143"/>
      <c r="E419" s="143"/>
      <c r="F419" s="143"/>
      <c r="G419" s="143"/>
      <c r="H419" s="143"/>
      <c r="I419" s="143"/>
      <c r="J419" s="143"/>
    </row>
    <row r="420" spans="1:10" x14ac:dyDescent="0.25">
      <c r="A420" t="str">
        <f>IF('F2 - Facturation J'!$H$9=0,"Hide","")</f>
        <v>Hide</v>
      </c>
      <c r="B420" s="143"/>
      <c r="C420" s="774" t="s">
        <v>437</v>
      </c>
      <c r="D420" s="774"/>
      <c r="E420" s="774"/>
      <c r="F420" s="774"/>
      <c r="G420" s="774"/>
      <c r="H420" s="774"/>
      <c r="I420" s="143"/>
      <c r="J420" s="143"/>
    </row>
    <row r="421" spans="1:10" x14ac:dyDescent="0.25">
      <c r="A421" t="str">
        <f>IF('F2 - Facturation J'!$H$9=0,"Hide","")</f>
        <v>Hide</v>
      </c>
      <c r="B421" s="143"/>
      <c r="C421" s="143"/>
      <c r="D421" s="143"/>
      <c r="E421" s="143"/>
      <c r="F421" s="143"/>
      <c r="G421" s="143"/>
      <c r="H421" s="143"/>
      <c r="I421" s="143"/>
      <c r="J421" s="143"/>
    </row>
    <row r="422" spans="1:10" x14ac:dyDescent="0.25">
      <c r="A422" t="str">
        <f>IF('F2 - Facturation J'!$H$9=0,"Hide","")</f>
        <v>Hide</v>
      </c>
      <c r="B422" s="143"/>
      <c r="C422" s="144">
        <f>E417</f>
        <v>0</v>
      </c>
      <c r="D422" s="149" t="s">
        <v>353</v>
      </c>
      <c r="E422" s="143"/>
      <c r="F422" s="143"/>
      <c r="G422" s="143"/>
      <c r="H422" s="143"/>
      <c r="I422" s="143"/>
      <c r="J422" s="143"/>
    </row>
    <row r="423" spans="1:10" x14ac:dyDescent="0.25">
      <c r="A423" t="str">
        <f>IF('F2 - Facturation J'!$H$9=0,"Hide","")</f>
        <v>Hide</v>
      </c>
      <c r="B423" s="143"/>
      <c r="C423" s="143"/>
      <c r="D423" s="143"/>
      <c r="E423" s="143"/>
      <c r="F423" s="143"/>
      <c r="G423" s="143"/>
      <c r="H423" s="143"/>
      <c r="I423" s="143"/>
      <c r="J423" s="143"/>
    </row>
    <row r="424" spans="1:10" x14ac:dyDescent="0.25">
      <c r="A424" t="str">
        <f>IF('F2 - Facturation J'!$H$9=0,"Hide","")</f>
        <v>Hide</v>
      </c>
      <c r="B424" s="143"/>
      <c r="C424" s="143"/>
      <c r="D424" s="143"/>
      <c r="E424" s="143"/>
      <c r="F424" s="143"/>
      <c r="G424" s="143"/>
      <c r="H424" s="143"/>
      <c r="I424" s="143"/>
      <c r="J424" s="143"/>
    </row>
    <row r="425" spans="1:10" x14ac:dyDescent="0.25">
      <c r="A425" t="str">
        <f>IF('F2 - Facturation J'!$H$9=0,"Hide","")</f>
        <v>Hide</v>
      </c>
      <c r="B425" s="770" t="s">
        <v>432</v>
      </c>
      <c r="C425" s="770"/>
      <c r="D425" s="770"/>
      <c r="E425" s="770"/>
      <c r="F425" s="770"/>
      <c r="G425" s="149"/>
      <c r="H425" s="149"/>
      <c r="I425" s="143"/>
      <c r="J425" s="143"/>
    </row>
    <row r="426" spans="1:10" x14ac:dyDescent="0.25">
      <c r="A426" t="str">
        <f>IF('F2 - Facturation J'!$H$9=0,"Hide","")</f>
        <v>Hide</v>
      </c>
      <c r="B426" s="143"/>
      <c r="C426" s="143"/>
      <c r="D426" s="143"/>
      <c r="E426" s="143"/>
      <c r="F426" s="143"/>
      <c r="G426" s="143"/>
      <c r="H426" s="143"/>
      <c r="I426" s="143"/>
      <c r="J426" s="143"/>
    </row>
    <row r="427" spans="1:10" x14ac:dyDescent="0.25">
      <c r="A427" t="str">
        <f>IF('F2 - Facturation J'!$H$9=0,"Hide","")</f>
        <v>Hide</v>
      </c>
      <c r="B427" s="143"/>
      <c r="C427" s="147" t="s">
        <v>351</v>
      </c>
      <c r="D427" s="143"/>
      <c r="E427" s="143"/>
      <c r="F427" s="143"/>
      <c r="G427" s="143"/>
      <c r="H427" s="143"/>
      <c r="I427" s="143"/>
      <c r="J427" s="143"/>
    </row>
    <row r="428" spans="1:10" x14ac:dyDescent="0.25">
      <c r="A428" t="str">
        <f>IF('F2 - Facturation J'!$H$9=0,"Hide","")</f>
        <v>Hide</v>
      </c>
      <c r="B428" s="143"/>
      <c r="C428" s="143" t="s">
        <v>350</v>
      </c>
      <c r="D428" s="143"/>
      <c r="E428" s="144">
        <f>0.2*C422</f>
        <v>0</v>
      </c>
      <c r="F428" s="143" t="s">
        <v>349</v>
      </c>
      <c r="G428" s="143"/>
      <c r="H428" s="143"/>
      <c r="I428" s="143"/>
      <c r="J428" s="143"/>
    </row>
    <row r="429" spans="1:10" x14ac:dyDescent="0.25">
      <c r="A429" t="str">
        <f>IF('F2 - Facturation J'!$H$9=0,"Hide","")</f>
        <v>Hide</v>
      </c>
      <c r="B429" s="143"/>
      <c r="C429" s="143" t="s">
        <v>348</v>
      </c>
      <c r="D429" s="143"/>
      <c r="E429" s="146">
        <f>E428*40</f>
        <v>0</v>
      </c>
      <c r="F429" s="143" t="s">
        <v>347</v>
      </c>
      <c r="G429" s="143"/>
      <c r="H429" s="143"/>
      <c r="I429" s="143"/>
      <c r="J429" s="143"/>
    </row>
    <row r="430" spans="1:10" x14ac:dyDescent="0.25">
      <c r="A430" t="str">
        <f>IF('F2 - Facturation J'!$H$9=0,"Hide","")</f>
        <v>Hide</v>
      </c>
      <c r="B430" s="143"/>
      <c r="C430" s="143"/>
      <c r="D430" s="143"/>
      <c r="E430" s="143"/>
      <c r="F430" s="143"/>
      <c r="G430" s="143"/>
      <c r="H430" s="143"/>
      <c r="I430" s="143"/>
      <c r="J430" s="143"/>
    </row>
    <row r="431" spans="1:10" x14ac:dyDescent="0.25">
      <c r="A431" t="str">
        <f>IF('F2 - Facturation J'!$H$9=0,"Hide","")</f>
        <v>Hide</v>
      </c>
      <c r="B431" s="143"/>
      <c r="C431" s="143"/>
      <c r="D431" s="143"/>
      <c r="E431" s="143"/>
      <c r="F431" s="143"/>
      <c r="G431" s="143"/>
      <c r="H431" s="143"/>
      <c r="I431" s="143"/>
      <c r="J431" s="143"/>
    </row>
    <row r="432" spans="1:10" x14ac:dyDescent="0.25">
      <c r="A432" t="str">
        <f>IF('F2 - Facturation J'!$H$9=0,"Hide","")</f>
        <v>Hide</v>
      </c>
      <c r="B432" s="143"/>
      <c r="C432" s="143"/>
      <c r="D432" s="143"/>
      <c r="E432" s="143"/>
      <c r="F432" s="143"/>
      <c r="G432" s="143"/>
      <c r="H432" s="143"/>
      <c r="I432" s="143"/>
      <c r="J432" s="143"/>
    </row>
    <row r="433" spans="1:10" x14ac:dyDescent="0.25">
      <c r="A433" t="str">
        <f>IF('F2 - Facturation J'!$H$9=0,"Hide","")</f>
        <v>Hide</v>
      </c>
      <c r="B433" s="143"/>
      <c r="C433" s="143" t="s">
        <v>346</v>
      </c>
      <c r="D433" s="143"/>
      <c r="E433" s="143"/>
      <c r="F433" s="143"/>
      <c r="G433" s="143"/>
      <c r="H433" s="143"/>
      <c r="I433" s="143"/>
      <c r="J433" s="143"/>
    </row>
    <row r="434" spans="1:10" x14ac:dyDescent="0.25">
      <c r="A434" t="str">
        <f>IF('F2 - Facturation J'!$H$9=0,"Hide","")</f>
        <v>Hide</v>
      </c>
      <c r="B434" s="143"/>
      <c r="C434" s="775" t="s">
        <v>345</v>
      </c>
      <c r="D434" s="775"/>
      <c r="E434" s="775"/>
      <c r="F434" s="775"/>
      <c r="G434" s="775"/>
      <c r="H434" s="775"/>
      <c r="I434" s="143"/>
      <c r="J434" s="143"/>
    </row>
    <row r="435" spans="1:10" x14ac:dyDescent="0.25">
      <c r="A435" t="str">
        <f>IF('F2 - Facturation J'!$H$9=0,"Hide","")</f>
        <v>Hide</v>
      </c>
      <c r="B435" s="143"/>
      <c r="C435" s="143"/>
      <c r="D435" s="143"/>
      <c r="E435" s="143"/>
      <c r="F435" s="143"/>
      <c r="G435" s="143"/>
      <c r="H435" s="143"/>
      <c r="I435" s="143"/>
      <c r="J435" s="143"/>
    </row>
    <row r="436" spans="1:10" x14ac:dyDescent="0.25">
      <c r="A436" t="str">
        <f>IF('F2 - Facturation J'!$H$9=0,"Hide","")</f>
        <v>Hide</v>
      </c>
      <c r="B436" s="143"/>
      <c r="C436" s="146" t="s">
        <v>344</v>
      </c>
      <c r="D436" s="143"/>
      <c r="E436" s="143"/>
      <c r="F436" s="143"/>
      <c r="G436" s="143"/>
      <c r="H436" s="143"/>
      <c r="I436" s="143"/>
      <c r="J436" s="143"/>
    </row>
    <row r="437" spans="1:10" x14ac:dyDescent="0.25">
      <c r="A437" t="str">
        <f>IF('F2 - Facturation J'!$H$9=0,"Hide","")</f>
        <v>Hide</v>
      </c>
      <c r="B437" s="143"/>
      <c r="C437" s="144">
        <f>C422-E428</f>
        <v>0</v>
      </c>
      <c r="D437" s="143" t="s">
        <v>343</v>
      </c>
      <c r="E437" s="143"/>
      <c r="F437" s="143"/>
      <c r="G437" s="143"/>
      <c r="H437" s="143"/>
      <c r="I437" s="143"/>
      <c r="J437" s="143"/>
    </row>
    <row r="438" spans="1:10" ht="15.75" thickBot="1" x14ac:dyDescent="0.3">
      <c r="A438" t="str">
        <f>IF('F2 - Facturation J'!$H$9=0,"Hide","")</f>
        <v>Hide</v>
      </c>
      <c r="B438" s="143"/>
      <c r="C438" s="143"/>
      <c r="D438" s="143"/>
      <c r="E438" s="143"/>
      <c r="F438" s="143"/>
      <c r="G438" s="143"/>
      <c r="H438" s="143"/>
      <c r="I438" s="143"/>
      <c r="J438" s="143"/>
    </row>
    <row r="439" spans="1:10" x14ac:dyDescent="0.25">
      <c r="A439" t="str">
        <f>IF('F2 - Facturation J'!$H$9=0,"Hide","")</f>
        <v>Hide</v>
      </c>
      <c r="B439" s="176" t="s">
        <v>431</v>
      </c>
      <c r="C439" s="84"/>
      <c r="D439" s="175"/>
      <c r="E439" s="175"/>
      <c r="F439" s="174"/>
      <c r="G439" s="143"/>
      <c r="H439" s="143"/>
      <c r="I439" s="143"/>
      <c r="J439" s="143"/>
    </row>
    <row r="440" spans="1:10" x14ac:dyDescent="0.25">
      <c r="A440" t="str">
        <f>IF('F2 - Facturation J'!$H$9=0,"Hide","")</f>
        <v>Hide</v>
      </c>
      <c r="B440" s="39"/>
      <c r="C440" s="173" t="s">
        <v>430</v>
      </c>
      <c r="D440" s="143"/>
      <c r="E440" s="143"/>
      <c r="F440" s="172"/>
      <c r="G440" s="143"/>
      <c r="H440" s="143"/>
      <c r="I440" s="143"/>
      <c r="J440" s="143"/>
    </row>
    <row r="441" spans="1:10" x14ac:dyDescent="0.25">
      <c r="A441" t="str">
        <f>IF('F2 - Facturation J'!$H$9=0,"Hide","")</f>
        <v>Hide</v>
      </c>
      <c r="B441" s="39"/>
      <c r="C441" s="173" t="s">
        <v>429</v>
      </c>
      <c r="D441" s="143"/>
      <c r="E441" s="143"/>
      <c r="F441" s="172"/>
      <c r="G441" s="143"/>
      <c r="H441" s="143"/>
      <c r="I441" s="143"/>
      <c r="J441" s="143"/>
    </row>
    <row r="442" spans="1:10" x14ac:dyDescent="0.25">
      <c r="A442" t="str">
        <f>IF('F2 - Facturation J'!$H$9=0,"Hide","")</f>
        <v>Hide</v>
      </c>
      <c r="B442" s="39"/>
      <c r="C442" s="173" t="s">
        <v>428</v>
      </c>
      <c r="D442" s="143"/>
      <c r="E442" s="143"/>
      <c r="F442" s="172"/>
      <c r="G442" s="143"/>
      <c r="H442" s="143"/>
      <c r="I442" s="143"/>
      <c r="J442" s="143"/>
    </row>
    <row r="443" spans="1:10" x14ac:dyDescent="0.25">
      <c r="A443" t="str">
        <f>IF('F2 - Facturation J'!$H$9=0,"Hide","")</f>
        <v>Hide</v>
      </c>
      <c r="B443" s="39"/>
      <c r="C443" s="173" t="s">
        <v>427</v>
      </c>
      <c r="D443" s="143"/>
      <c r="E443" s="143"/>
      <c r="F443" s="172"/>
      <c r="G443" s="143"/>
      <c r="H443" s="143"/>
      <c r="I443" s="143"/>
      <c r="J443" s="143"/>
    </row>
    <row r="444" spans="1:10" x14ac:dyDescent="0.25">
      <c r="A444" t="str">
        <f>IF('F2 - Facturation J'!$H$9=0,"Hide","")</f>
        <v>Hide</v>
      </c>
      <c r="B444" s="39"/>
      <c r="C444" s="173" t="s">
        <v>426</v>
      </c>
      <c r="D444" s="143"/>
      <c r="E444" s="143"/>
      <c r="F444" s="172"/>
      <c r="G444" s="143"/>
      <c r="H444" s="143"/>
      <c r="I444" s="143"/>
      <c r="J444" s="143"/>
    </row>
    <row r="445" spans="1:10" x14ac:dyDescent="0.25">
      <c r="A445" t="str">
        <f>IF('F2 - Facturation J'!$H$9=0,"Hide","")</f>
        <v>Hide</v>
      </c>
      <c r="B445" s="39"/>
      <c r="C445" s="173" t="s">
        <v>425</v>
      </c>
      <c r="D445" s="143"/>
      <c r="E445" s="143"/>
      <c r="F445" s="172"/>
      <c r="G445" s="143"/>
      <c r="H445" s="143"/>
      <c r="I445" s="143"/>
      <c r="J445" s="143"/>
    </row>
    <row r="446" spans="1:10" ht="15.75" thickBot="1" x14ac:dyDescent="0.3">
      <c r="A446" t="str">
        <f>IF('F2 - Facturation J'!$H$9=0,"Hide","")</f>
        <v>Hide</v>
      </c>
      <c r="B446" s="118"/>
      <c r="C446" s="171" t="s">
        <v>424</v>
      </c>
      <c r="D446" s="170"/>
      <c r="E446" s="170"/>
      <c r="F446" s="169"/>
      <c r="G446" s="143"/>
      <c r="H446" s="143"/>
      <c r="I446" s="143"/>
      <c r="J446" s="143"/>
    </row>
    <row r="447" spans="1:10" x14ac:dyDescent="0.25">
      <c r="A447" t="str">
        <f>IF('F2 - Facturation J'!$H$9=0,"Hide","")</f>
        <v>Hide</v>
      </c>
      <c r="B447" s="143"/>
      <c r="C447" s="143"/>
      <c r="D447" s="143"/>
      <c r="E447" s="143"/>
      <c r="F447" s="143"/>
      <c r="G447" s="143"/>
      <c r="H447" s="143"/>
      <c r="I447" s="143"/>
      <c r="J447" s="143"/>
    </row>
    <row r="448" spans="1:10" x14ac:dyDescent="0.25">
      <c r="A448" t="str">
        <f>IF('F2 - Facturation J'!$H$9=0,"Hide","")</f>
        <v>Hide</v>
      </c>
      <c r="B448" s="143"/>
      <c r="C448" s="143" t="s">
        <v>423</v>
      </c>
      <c r="D448" s="144">
        <f>C422</f>
        <v>0</v>
      </c>
      <c r="E448" s="143"/>
      <c r="F448" s="143"/>
      <c r="G448" s="143"/>
      <c r="H448" s="143"/>
      <c r="I448" s="143"/>
      <c r="J448" s="143"/>
    </row>
    <row r="449" spans="1:10" x14ac:dyDescent="0.25">
      <c r="A449" t="str">
        <f>IF('F2 - Facturation J'!$H$9=0,"Hide","")</f>
        <v>Hide</v>
      </c>
      <c r="B449" s="143"/>
      <c r="C449" s="144">
        <f>D448*0.16</f>
        <v>0</v>
      </c>
      <c r="D449" s="143" t="s">
        <v>341</v>
      </c>
      <c r="E449" s="143"/>
      <c r="F449" s="143"/>
      <c r="G449" s="143"/>
      <c r="H449" s="143"/>
      <c r="I449" s="143"/>
      <c r="J449" s="143"/>
    </row>
    <row r="450" spans="1:10" ht="15.75" thickBot="1" x14ac:dyDescent="0.3">
      <c r="A450" t="str">
        <f>IF('F2 - Facturation J'!$H$9=0,"Hide","")</f>
        <v>Hide</v>
      </c>
      <c r="B450" s="143"/>
      <c r="C450" s="143"/>
      <c r="D450" s="143"/>
      <c r="E450" s="143"/>
      <c r="F450" s="143"/>
      <c r="G450" s="143"/>
      <c r="H450" s="143"/>
      <c r="I450" s="143"/>
      <c r="J450" s="143"/>
    </row>
    <row r="451" spans="1:10" ht="15.75" thickBot="1" x14ac:dyDescent="0.3">
      <c r="A451" t="str">
        <f>IF('F2 - Facturation J'!$H$9=0,"Hide","")</f>
        <v>Hide</v>
      </c>
      <c r="B451" s="776" t="s">
        <v>436</v>
      </c>
      <c r="C451" s="777"/>
      <c r="D451" s="777"/>
      <c r="E451" s="777"/>
      <c r="F451" s="778"/>
      <c r="G451" s="143"/>
      <c r="H451" s="143"/>
      <c r="I451" s="143"/>
      <c r="J451" s="143"/>
    </row>
    <row r="452" spans="1:10" x14ac:dyDescent="0.25">
      <c r="A452" t="str">
        <f>IF('F2 - Facturation J'!$H$9=0,"Hide","")</f>
        <v>Hide</v>
      </c>
      <c r="B452" s="143"/>
      <c r="C452" s="143"/>
      <c r="D452" s="143"/>
      <c r="E452" s="143"/>
      <c r="F452" s="143"/>
      <c r="G452" s="143"/>
      <c r="H452" s="143"/>
      <c r="I452" s="143"/>
      <c r="J452" s="143"/>
    </row>
    <row r="453" spans="1:10" x14ac:dyDescent="0.25">
      <c r="A453" t="str">
        <f>IF('F2 - Facturation J'!$H$9=0,"Hide","")</f>
        <v>Hide</v>
      </c>
      <c r="B453" s="143"/>
      <c r="C453" s="143"/>
      <c r="D453" s="143"/>
      <c r="E453" s="143"/>
      <c r="F453" s="143"/>
      <c r="G453" s="143"/>
      <c r="H453" s="143"/>
      <c r="I453" s="143"/>
      <c r="J453" s="143"/>
    </row>
    <row r="454" spans="1:10" x14ac:dyDescent="0.25">
      <c r="A454" t="str">
        <f>IF('F2 - Facturation J'!$H$9=0,"Hide","")</f>
        <v>Hide</v>
      </c>
      <c r="B454" s="143"/>
      <c r="C454" s="145" t="s">
        <v>435</v>
      </c>
      <c r="D454" s="144">
        <f>C422</f>
        <v>0</v>
      </c>
      <c r="E454" s="143"/>
      <c r="F454" s="143"/>
      <c r="G454" s="143"/>
      <c r="H454" s="143"/>
      <c r="I454" s="143"/>
      <c r="J454" s="143"/>
    </row>
    <row r="455" spans="1:10" x14ac:dyDescent="0.25">
      <c r="A455" t="str">
        <f>IF('F2 - Facturation J'!$H$9=0,"Hide","")</f>
        <v>Hide</v>
      </c>
      <c r="B455" s="143"/>
      <c r="C455" s="144">
        <f>D454*0.32</f>
        <v>0</v>
      </c>
      <c r="D455" s="143" t="s">
        <v>338</v>
      </c>
      <c r="E455" s="143"/>
      <c r="F455" s="143"/>
      <c r="G455" s="143"/>
      <c r="H455" s="143"/>
      <c r="I455" s="143"/>
      <c r="J455" s="143"/>
    </row>
    <row r="456" spans="1:10" ht="15.75" thickBot="1" x14ac:dyDescent="0.3">
      <c r="A456" t="str">
        <f>IF('F2 - Facturation J'!$H$9=0,"Hide","")</f>
        <v>Hide</v>
      </c>
      <c r="B456" s="143"/>
      <c r="C456" s="143"/>
      <c r="D456" s="143"/>
      <c r="E456" s="143"/>
      <c r="F456" s="143"/>
      <c r="G456" s="143"/>
      <c r="H456" s="143"/>
      <c r="I456" s="143"/>
      <c r="J456" s="143"/>
    </row>
    <row r="457" spans="1:10" ht="15.75" thickBot="1" x14ac:dyDescent="0.3">
      <c r="A457" t="str">
        <f>IF('F2 - Facturation J'!$H$9=0,"Hide","")</f>
        <v>Hide</v>
      </c>
      <c r="B457" s="776" t="s">
        <v>420</v>
      </c>
      <c r="C457" s="777"/>
      <c r="D457" s="777"/>
      <c r="E457" s="777"/>
      <c r="F457" s="778"/>
      <c r="G457" s="143"/>
      <c r="H457" s="143"/>
      <c r="I457" s="143"/>
      <c r="J457" s="143"/>
    </row>
    <row r="458" spans="1:10" x14ac:dyDescent="0.25">
      <c r="A458" t="str">
        <f>IF('F2 - Facturation J'!$H$9=0,"Hide","")</f>
        <v>Hide</v>
      </c>
      <c r="B458" s="143"/>
      <c r="C458" s="143"/>
      <c r="D458" s="143"/>
      <c r="E458" s="143"/>
      <c r="F458" s="143"/>
      <c r="G458" s="143"/>
      <c r="H458" s="143"/>
      <c r="I458" s="143"/>
      <c r="J458" s="143"/>
    </row>
    <row r="459" spans="1:10" x14ac:dyDescent="0.25">
      <c r="A459" t="str">
        <f>IF('F2 - Facturation J'!$H$9=0,"Hide","")</f>
        <v>Hide</v>
      </c>
      <c r="B459" s="143"/>
      <c r="C459" s="779" t="s">
        <v>337</v>
      </c>
      <c r="D459" s="779"/>
      <c r="E459" s="779"/>
      <c r="F459" s="144">
        <f>C437</f>
        <v>0</v>
      </c>
      <c r="G459" s="143" t="s">
        <v>46</v>
      </c>
      <c r="H459" s="143"/>
      <c r="I459" s="143"/>
      <c r="J459" s="143"/>
    </row>
    <row r="460" spans="1:10" x14ac:dyDescent="0.25">
      <c r="A460" t="str">
        <f>IF('F2 - Facturation J'!$H$9=0,"Hide","")</f>
        <v>Hide</v>
      </c>
      <c r="B460" s="143"/>
      <c r="C460" s="779" t="s">
        <v>393</v>
      </c>
      <c r="D460" s="779"/>
      <c r="E460" s="779"/>
      <c r="F460" s="144">
        <f>C449</f>
        <v>0</v>
      </c>
      <c r="G460" s="143" t="s">
        <v>46</v>
      </c>
      <c r="H460" s="143"/>
      <c r="I460" s="143"/>
      <c r="J460" s="143"/>
    </row>
    <row r="461" spans="1:10" x14ac:dyDescent="0.25">
      <c r="A461" t="str">
        <f>IF('F2 - Facturation J'!$H$9=0,"Hide","")</f>
        <v>Hide</v>
      </c>
      <c r="B461" s="143"/>
      <c r="C461" s="779" t="s">
        <v>392</v>
      </c>
      <c r="D461" s="779"/>
      <c r="E461" s="779"/>
      <c r="F461" s="144">
        <f>C455</f>
        <v>0</v>
      </c>
      <c r="G461" s="143" t="s">
        <v>46</v>
      </c>
      <c r="H461" s="143"/>
      <c r="I461" s="143"/>
      <c r="J461" s="143"/>
    </row>
    <row r="462" spans="1:10" x14ac:dyDescent="0.25">
      <c r="A462" t="str">
        <f>IF('F2 - Facturation J'!$H$9=0,"Hide","")</f>
        <v>Hide</v>
      </c>
      <c r="B462" s="143"/>
      <c r="C462" s="143"/>
      <c r="D462" s="143"/>
      <c r="E462" s="143"/>
      <c r="F462" s="143"/>
      <c r="G462" s="143"/>
      <c r="H462" s="143"/>
      <c r="I462" s="143"/>
      <c r="J462" s="143"/>
    </row>
    <row r="463" spans="1:10" ht="15.75" x14ac:dyDescent="0.25">
      <c r="A463" t="str">
        <f>IF('F2 - Facturation J'!$H$9=0,"Hide","")</f>
        <v>Hide</v>
      </c>
      <c r="B463" s="143"/>
      <c r="C463" s="780" t="s">
        <v>391</v>
      </c>
      <c r="D463" s="779"/>
      <c r="E463" s="779"/>
      <c r="F463" s="144">
        <f>F459-F460-F461</f>
        <v>0</v>
      </c>
      <c r="G463" s="143" t="s">
        <v>46</v>
      </c>
      <c r="H463" s="143"/>
      <c r="I463" s="143"/>
      <c r="J463" s="143"/>
    </row>
    <row r="464" spans="1:10" x14ac:dyDescent="0.25">
      <c r="A464" t="str">
        <f>IF('F2 - Facturation J'!$H$9=0,"Hide","")</f>
        <v>Hide</v>
      </c>
      <c r="B464" s="143"/>
      <c r="C464" s="143"/>
      <c r="D464" s="143"/>
      <c r="E464" s="143"/>
      <c r="F464" s="143"/>
      <c r="G464" s="143"/>
      <c r="H464" s="143"/>
      <c r="I464" s="143"/>
      <c r="J464" s="143"/>
    </row>
    <row r="465" spans="1:10" x14ac:dyDescent="0.25">
      <c r="A465" t="str">
        <f>IF('F2 - Facturation J'!$H$9=0,"Hide","")</f>
        <v>Hide</v>
      </c>
      <c r="B465" s="143"/>
      <c r="C465" s="143"/>
      <c r="D465" s="143"/>
      <c r="E465" s="143"/>
      <c r="F465" s="143"/>
      <c r="G465" s="143"/>
      <c r="H465" s="143"/>
      <c r="I465" s="143"/>
      <c r="J465" s="143"/>
    </row>
    <row r="466" spans="1:10" ht="18.75" x14ac:dyDescent="0.25">
      <c r="A466" t="str">
        <f>IF('F2 - Facturation J'!$H$10=0,"Hide","")</f>
        <v>Hide</v>
      </c>
      <c r="B466" s="769" t="s">
        <v>434</v>
      </c>
      <c r="C466" s="769"/>
      <c r="D466" s="143"/>
      <c r="E466" s="143"/>
      <c r="F466" s="143"/>
      <c r="G466" s="143"/>
      <c r="H466" s="143"/>
      <c r="I466" s="143"/>
      <c r="J466" s="143"/>
    </row>
    <row r="467" spans="1:10" x14ac:dyDescent="0.25">
      <c r="A467" t="str">
        <f>IF('F2 - Facturation J'!$H$10=0,"Hide","")</f>
        <v>Hide</v>
      </c>
      <c r="B467" s="143"/>
      <c r="C467" s="143"/>
      <c r="D467" s="143"/>
      <c r="E467" s="143"/>
      <c r="F467" s="143"/>
      <c r="G467" s="143"/>
      <c r="H467" s="143"/>
      <c r="I467" s="143"/>
      <c r="J467" s="143"/>
    </row>
    <row r="468" spans="1:10" x14ac:dyDescent="0.25">
      <c r="A468" t="str">
        <f>IF('F2 - Facturation J'!$H$10=0,"Hide","")</f>
        <v>Hide</v>
      </c>
      <c r="B468" s="770" t="s">
        <v>402</v>
      </c>
      <c r="C468" s="770"/>
      <c r="D468" s="770"/>
      <c r="E468" s="770"/>
      <c r="F468" s="770"/>
      <c r="G468" s="143"/>
      <c r="H468" s="143"/>
      <c r="I468" s="143"/>
      <c r="J468" s="143"/>
    </row>
    <row r="469" spans="1:10" x14ac:dyDescent="0.25">
      <c r="A469" t="str">
        <f>IF('F2 - Facturation J'!$H$10=0,"Hide","")</f>
        <v>Hide</v>
      </c>
      <c r="B469" s="143"/>
      <c r="C469" s="143"/>
      <c r="D469" s="143"/>
      <c r="E469" s="143"/>
      <c r="F469" s="143"/>
      <c r="G469" s="143"/>
      <c r="H469" s="143"/>
      <c r="I469" s="143"/>
      <c r="J469" s="143"/>
    </row>
    <row r="470" spans="1:10" x14ac:dyDescent="0.25">
      <c r="A470" t="str">
        <f>IF('F2 - Facturation J'!$H$10=0,"Hide","")</f>
        <v>Hide</v>
      </c>
      <c r="B470" s="143"/>
      <c r="C470" s="147" t="s">
        <v>662</v>
      </c>
      <c r="D470" s="143"/>
      <c r="E470" s="143"/>
      <c r="F470" s="143"/>
      <c r="G470" s="143"/>
      <c r="H470" s="143"/>
      <c r="I470" s="143"/>
      <c r="J470" s="143"/>
    </row>
    <row r="471" spans="1:10" x14ac:dyDescent="0.25">
      <c r="A471" t="str">
        <f>IF('F2 - Facturation J'!$H$10=0,"Hide","")</f>
        <v>Hide</v>
      </c>
      <c r="B471" s="143"/>
      <c r="C471" s="143"/>
      <c r="D471" s="143"/>
      <c r="E471" s="143"/>
      <c r="F471" s="143"/>
      <c r="G471" s="143"/>
      <c r="H471" s="143"/>
      <c r="I471" s="143"/>
      <c r="J471" s="143"/>
    </row>
    <row r="472" spans="1:10" x14ac:dyDescent="0.25">
      <c r="A472" t="str">
        <f>IF('F2 - Facturation J'!$H$10=0,"Hide","")</f>
        <v>Hide</v>
      </c>
      <c r="B472" s="143"/>
      <c r="C472" s="143" t="s">
        <v>663</v>
      </c>
      <c r="D472" s="143"/>
      <c r="E472" s="144">
        <f>1.39*K179</f>
        <v>0</v>
      </c>
      <c r="F472" s="143" t="s">
        <v>353</v>
      </c>
      <c r="G472" s="143"/>
      <c r="H472" s="143"/>
      <c r="I472" s="143"/>
      <c r="J472" s="143"/>
    </row>
    <row r="473" spans="1:10" x14ac:dyDescent="0.25">
      <c r="A473" t="str">
        <f>IF('F2 - Facturation J'!$H$10=0,"Hide","")</f>
        <v>Hide</v>
      </c>
      <c r="B473" s="143"/>
      <c r="C473" s="143"/>
      <c r="D473" s="143"/>
      <c r="E473" s="143"/>
      <c r="F473" s="143"/>
      <c r="G473" s="143"/>
      <c r="H473" s="143"/>
      <c r="I473" s="143"/>
      <c r="J473" s="143"/>
    </row>
    <row r="474" spans="1:10" x14ac:dyDescent="0.25">
      <c r="A474" t="str">
        <f>IF('F2 - Facturation J'!$H$10=0,"Hide","")</f>
        <v>Hide</v>
      </c>
      <c r="B474" s="143"/>
      <c r="C474" s="143"/>
      <c r="D474" s="143"/>
      <c r="E474" s="143"/>
      <c r="F474" s="143"/>
      <c r="G474" s="143"/>
      <c r="H474" s="143"/>
      <c r="I474" s="143"/>
      <c r="J474" s="143"/>
    </row>
    <row r="475" spans="1:10" x14ac:dyDescent="0.25">
      <c r="A475" t="str">
        <f>IF('F2 - Facturation J'!$H$10=0,"Hide","")</f>
        <v>Hide</v>
      </c>
      <c r="B475" s="143"/>
      <c r="C475" s="774" t="s">
        <v>433</v>
      </c>
      <c r="D475" s="774"/>
      <c r="E475" s="774"/>
      <c r="F475" s="774"/>
      <c r="G475" s="774"/>
      <c r="H475" s="774"/>
      <c r="I475" s="143"/>
      <c r="J475" s="143"/>
    </row>
    <row r="476" spans="1:10" x14ac:dyDescent="0.25">
      <c r="A476" t="str">
        <f>IF('F2 - Facturation J'!$H$10=0,"Hide","")</f>
        <v>Hide</v>
      </c>
      <c r="B476" s="143"/>
      <c r="C476" s="143"/>
      <c r="D476" s="143"/>
      <c r="E476" s="143"/>
      <c r="F476" s="143"/>
      <c r="G476" s="143"/>
      <c r="H476" s="143"/>
      <c r="I476" s="143"/>
      <c r="J476" s="143"/>
    </row>
    <row r="477" spans="1:10" x14ac:dyDescent="0.25">
      <c r="A477" t="str">
        <f>IF('F2 - Facturation J'!$H$10=0,"Hide","")</f>
        <v>Hide</v>
      </c>
      <c r="B477" s="143"/>
      <c r="C477" s="144">
        <f>E472</f>
        <v>0</v>
      </c>
      <c r="D477" s="149" t="s">
        <v>353</v>
      </c>
      <c r="E477" s="143"/>
      <c r="F477" s="143"/>
      <c r="G477" s="143"/>
      <c r="H477" s="143"/>
      <c r="I477" s="143"/>
      <c r="J477" s="143"/>
    </row>
    <row r="478" spans="1:10" x14ac:dyDescent="0.25">
      <c r="A478" t="str">
        <f>IF('F2 - Facturation J'!$H$10=0,"Hide","")</f>
        <v>Hide</v>
      </c>
      <c r="B478" s="143"/>
      <c r="C478" s="143"/>
      <c r="D478" s="143"/>
      <c r="E478" s="143"/>
      <c r="F478" s="143"/>
      <c r="G478" s="143"/>
      <c r="H478" s="143"/>
      <c r="I478" s="143"/>
      <c r="J478" s="143"/>
    </row>
    <row r="479" spans="1:10" x14ac:dyDescent="0.25">
      <c r="A479" t="str">
        <f>IF('F2 - Facturation J'!$H$10=0,"Hide","")</f>
        <v>Hide</v>
      </c>
      <c r="B479" s="143"/>
      <c r="C479" s="143"/>
      <c r="D479" s="143"/>
      <c r="E479" s="143"/>
      <c r="F479" s="143"/>
      <c r="G479" s="143"/>
      <c r="H479" s="143"/>
      <c r="I479" s="143"/>
      <c r="J479" s="143"/>
    </row>
    <row r="480" spans="1:10" x14ac:dyDescent="0.25">
      <c r="A480" t="str">
        <f>IF('F2 - Facturation J'!$H$10=0,"Hide","")</f>
        <v>Hide</v>
      </c>
      <c r="B480" s="770" t="s">
        <v>432</v>
      </c>
      <c r="C480" s="770"/>
      <c r="D480" s="770"/>
      <c r="E480" s="770"/>
      <c r="F480" s="770"/>
      <c r="G480" s="149"/>
      <c r="H480" s="149"/>
      <c r="I480" s="143"/>
      <c r="J480" s="143"/>
    </row>
    <row r="481" spans="1:10" x14ac:dyDescent="0.25">
      <c r="A481" t="str">
        <f>IF('F2 - Facturation J'!$H$10=0,"Hide","")</f>
        <v>Hide</v>
      </c>
      <c r="B481" s="143"/>
      <c r="C481" s="143"/>
      <c r="D481" s="143"/>
      <c r="E481" s="143"/>
      <c r="F481" s="143"/>
      <c r="G481" s="143"/>
      <c r="H481" s="143"/>
      <c r="I481" s="143"/>
      <c r="J481" s="143"/>
    </row>
    <row r="482" spans="1:10" x14ac:dyDescent="0.25">
      <c r="A482" t="str">
        <f>IF('F2 - Facturation J'!$H$10=0,"Hide","")</f>
        <v>Hide</v>
      </c>
      <c r="B482" s="143"/>
      <c r="C482" s="147" t="s">
        <v>351</v>
      </c>
      <c r="D482" s="143"/>
      <c r="E482" s="143"/>
      <c r="F482" s="143"/>
      <c r="G482" s="143"/>
      <c r="H482" s="143"/>
      <c r="I482" s="143"/>
      <c r="J482" s="143"/>
    </row>
    <row r="483" spans="1:10" x14ac:dyDescent="0.25">
      <c r="A483" t="str">
        <f>IF('F2 - Facturation J'!$H$10=0,"Hide","")</f>
        <v>Hide</v>
      </c>
      <c r="B483" s="143"/>
      <c r="C483" s="143" t="s">
        <v>350</v>
      </c>
      <c r="D483" s="143"/>
      <c r="E483" s="144">
        <f>0.2*C477</f>
        <v>0</v>
      </c>
      <c r="F483" s="143" t="s">
        <v>349</v>
      </c>
      <c r="G483" s="143"/>
      <c r="H483" s="143"/>
      <c r="I483" s="143"/>
      <c r="J483" s="143"/>
    </row>
    <row r="484" spans="1:10" x14ac:dyDescent="0.25">
      <c r="A484" t="str">
        <f>IF('F2 - Facturation J'!$H$10=0,"Hide","")</f>
        <v>Hide</v>
      </c>
      <c r="B484" s="143"/>
      <c r="C484" s="143" t="s">
        <v>348</v>
      </c>
      <c r="D484" s="143"/>
      <c r="E484" s="146">
        <f>E483*40</f>
        <v>0</v>
      </c>
      <c r="F484" s="143" t="s">
        <v>347</v>
      </c>
      <c r="G484" s="143"/>
      <c r="H484" s="143"/>
      <c r="I484" s="143"/>
      <c r="J484" s="143"/>
    </row>
    <row r="485" spans="1:10" x14ac:dyDescent="0.25">
      <c r="A485" t="str">
        <f>IF('F2 - Facturation J'!$H$10=0,"Hide","")</f>
        <v>Hide</v>
      </c>
      <c r="B485" s="143"/>
      <c r="C485" s="143"/>
      <c r="D485" s="143"/>
      <c r="E485" s="143"/>
      <c r="F485" s="143"/>
      <c r="G485" s="143"/>
      <c r="H485" s="143"/>
      <c r="I485" s="143"/>
      <c r="J485" s="143"/>
    </row>
    <row r="486" spans="1:10" x14ac:dyDescent="0.25">
      <c r="A486" t="str">
        <f>IF('F2 - Facturation J'!$H$10=0,"Hide","")</f>
        <v>Hide</v>
      </c>
      <c r="B486" s="143"/>
      <c r="C486" s="143"/>
      <c r="D486" s="143"/>
      <c r="E486" s="143"/>
      <c r="F486" s="143"/>
      <c r="G486" s="143"/>
      <c r="H486" s="143"/>
      <c r="I486" s="143"/>
      <c r="J486" s="143"/>
    </row>
    <row r="487" spans="1:10" x14ac:dyDescent="0.25">
      <c r="A487" t="str">
        <f>IF('F2 - Facturation J'!$H$10=0,"Hide","")</f>
        <v>Hide</v>
      </c>
      <c r="B487" s="143"/>
      <c r="C487" s="143"/>
      <c r="D487" s="143"/>
      <c r="E487" s="143"/>
      <c r="F487" s="143"/>
      <c r="G487" s="143"/>
      <c r="H487" s="143"/>
      <c r="I487" s="143"/>
      <c r="J487" s="143"/>
    </row>
    <row r="488" spans="1:10" x14ac:dyDescent="0.25">
      <c r="A488" t="str">
        <f>IF('F2 - Facturation J'!$H$10=0,"Hide","")</f>
        <v>Hide</v>
      </c>
      <c r="B488" s="143"/>
      <c r="C488" s="143" t="s">
        <v>346</v>
      </c>
      <c r="D488" s="143"/>
      <c r="E488" s="143"/>
      <c r="F488" s="143"/>
      <c r="G488" s="143"/>
      <c r="H488" s="143"/>
      <c r="I488" s="143"/>
      <c r="J488" s="143"/>
    </row>
    <row r="489" spans="1:10" x14ac:dyDescent="0.25">
      <c r="A489" t="str">
        <f>IF('F2 - Facturation J'!$H$10=0,"Hide","")</f>
        <v>Hide</v>
      </c>
      <c r="B489" s="143"/>
      <c r="C489" s="775" t="s">
        <v>345</v>
      </c>
      <c r="D489" s="775"/>
      <c r="E489" s="775"/>
      <c r="F489" s="775"/>
      <c r="G489" s="775"/>
      <c r="H489" s="775"/>
      <c r="I489" s="143"/>
      <c r="J489" s="143"/>
    </row>
    <row r="490" spans="1:10" x14ac:dyDescent="0.25">
      <c r="A490" t="str">
        <f>IF('F2 - Facturation J'!$H$10=0,"Hide","")</f>
        <v>Hide</v>
      </c>
      <c r="B490" s="143"/>
      <c r="C490" s="143"/>
      <c r="D490" s="143"/>
      <c r="E490" s="143"/>
      <c r="F490" s="143"/>
      <c r="G490" s="143"/>
      <c r="H490" s="143"/>
      <c r="I490" s="143"/>
      <c r="J490" s="143"/>
    </row>
    <row r="491" spans="1:10" x14ac:dyDescent="0.25">
      <c r="A491" t="str">
        <f>IF('F2 - Facturation J'!$H$10=0,"Hide","")</f>
        <v>Hide</v>
      </c>
      <c r="B491" s="143"/>
      <c r="C491" s="146" t="s">
        <v>344</v>
      </c>
      <c r="D491" s="143"/>
      <c r="E491" s="143"/>
      <c r="F491" s="143"/>
      <c r="G491" s="143"/>
      <c r="H491" s="143"/>
      <c r="I491" s="143"/>
      <c r="J491" s="143"/>
    </row>
    <row r="492" spans="1:10" x14ac:dyDescent="0.25">
      <c r="A492" t="str">
        <f>IF('F2 - Facturation J'!$H$10=0,"Hide","")</f>
        <v>Hide</v>
      </c>
      <c r="B492" s="143"/>
      <c r="C492" s="144">
        <f>C477-E483</f>
        <v>0</v>
      </c>
      <c r="D492" s="143" t="s">
        <v>343</v>
      </c>
      <c r="E492" s="143"/>
      <c r="F492" s="143"/>
      <c r="G492" s="143"/>
      <c r="H492" s="143"/>
      <c r="I492" s="143"/>
      <c r="J492" s="143"/>
    </row>
    <row r="493" spans="1:10" ht="15.75" thickBot="1" x14ac:dyDescent="0.3">
      <c r="A493" t="str">
        <f>IF('F2 - Facturation J'!$H$10=0,"Hide","")</f>
        <v>Hide</v>
      </c>
      <c r="B493" s="143"/>
      <c r="C493" s="143"/>
      <c r="D493" s="143"/>
      <c r="E493" s="143"/>
      <c r="F493" s="143"/>
      <c r="G493" s="143"/>
      <c r="H493" s="143"/>
      <c r="I493" s="143"/>
      <c r="J493" s="143"/>
    </row>
    <row r="494" spans="1:10" x14ac:dyDescent="0.25">
      <c r="A494" t="str">
        <f>IF('F2 - Facturation J'!$H$10=0,"Hide","")</f>
        <v>Hide</v>
      </c>
      <c r="B494" s="176" t="s">
        <v>431</v>
      </c>
      <c r="C494" s="84"/>
      <c r="D494" s="175"/>
      <c r="E494" s="175"/>
      <c r="F494" s="174"/>
      <c r="G494" s="143"/>
      <c r="H494" s="143"/>
      <c r="I494" s="143"/>
      <c r="J494" s="143"/>
    </row>
    <row r="495" spans="1:10" x14ac:dyDescent="0.25">
      <c r="A495" t="str">
        <f>IF('F2 - Facturation J'!$H$10=0,"Hide","")</f>
        <v>Hide</v>
      </c>
      <c r="B495" s="39"/>
      <c r="C495" s="173" t="s">
        <v>430</v>
      </c>
      <c r="D495" s="143"/>
      <c r="E495" s="143"/>
      <c r="F495" s="172"/>
      <c r="G495" s="143"/>
      <c r="H495" s="143"/>
      <c r="I495" s="143"/>
      <c r="J495" s="143"/>
    </row>
    <row r="496" spans="1:10" x14ac:dyDescent="0.25">
      <c r="A496" t="str">
        <f>IF('F2 - Facturation J'!$H$10=0,"Hide","")</f>
        <v>Hide</v>
      </c>
      <c r="B496" s="39"/>
      <c r="C496" s="173" t="s">
        <v>429</v>
      </c>
      <c r="D496" s="143"/>
      <c r="E496" s="143"/>
      <c r="F496" s="172"/>
      <c r="G496" s="143"/>
      <c r="H496" s="143"/>
      <c r="I496" s="143"/>
      <c r="J496" s="143"/>
    </row>
    <row r="497" spans="1:10" x14ac:dyDescent="0.25">
      <c r="A497" t="str">
        <f>IF('F2 - Facturation J'!$H$10=0,"Hide","")</f>
        <v>Hide</v>
      </c>
      <c r="B497" s="39"/>
      <c r="C497" s="173" t="s">
        <v>428</v>
      </c>
      <c r="D497" s="143"/>
      <c r="E497" s="143"/>
      <c r="F497" s="172"/>
      <c r="G497" s="143"/>
      <c r="H497" s="143"/>
      <c r="I497" s="143"/>
      <c r="J497" s="143"/>
    </row>
    <row r="498" spans="1:10" x14ac:dyDescent="0.25">
      <c r="A498" t="str">
        <f>IF('F2 - Facturation J'!$H$10=0,"Hide","")</f>
        <v>Hide</v>
      </c>
      <c r="B498" s="39"/>
      <c r="C498" s="173" t="s">
        <v>427</v>
      </c>
      <c r="D498" s="143"/>
      <c r="E498" s="143"/>
      <c r="F498" s="172"/>
      <c r="G498" s="143"/>
      <c r="H498" s="143"/>
      <c r="I498" s="143"/>
      <c r="J498" s="143"/>
    </row>
    <row r="499" spans="1:10" x14ac:dyDescent="0.25">
      <c r="A499" t="str">
        <f>IF('F2 - Facturation J'!$H$10=0,"Hide","")</f>
        <v>Hide</v>
      </c>
      <c r="B499" s="39"/>
      <c r="C499" s="173" t="s">
        <v>426</v>
      </c>
      <c r="D499" s="143"/>
      <c r="E499" s="143"/>
      <c r="F499" s="172"/>
      <c r="G499" s="143"/>
      <c r="H499" s="143"/>
      <c r="I499" s="143"/>
      <c r="J499" s="143"/>
    </row>
    <row r="500" spans="1:10" x14ac:dyDescent="0.25">
      <c r="A500" t="str">
        <f>IF('F2 - Facturation J'!$H$10=0,"Hide","")</f>
        <v>Hide</v>
      </c>
      <c r="B500" s="39"/>
      <c r="C500" s="173" t="s">
        <v>425</v>
      </c>
      <c r="D500" s="143"/>
      <c r="E500" s="143"/>
      <c r="F500" s="172"/>
      <c r="G500" s="143"/>
      <c r="H500" s="143"/>
      <c r="I500" s="143"/>
      <c r="J500" s="143"/>
    </row>
    <row r="501" spans="1:10" ht="15.75" thickBot="1" x14ac:dyDescent="0.3">
      <c r="A501" t="str">
        <f>IF('F2 - Facturation J'!$H$10=0,"Hide","")</f>
        <v>Hide</v>
      </c>
      <c r="B501" s="118"/>
      <c r="C501" s="171" t="s">
        <v>424</v>
      </c>
      <c r="D501" s="170"/>
      <c r="E501" s="170"/>
      <c r="F501" s="169"/>
      <c r="G501" s="143"/>
      <c r="H501" s="143"/>
      <c r="I501" s="143"/>
      <c r="J501" s="143"/>
    </row>
    <row r="502" spans="1:10" x14ac:dyDescent="0.25">
      <c r="A502" t="str">
        <f>IF('F2 - Facturation J'!$H$10=0,"Hide","")</f>
        <v>Hide</v>
      </c>
      <c r="B502" s="143"/>
      <c r="C502" s="143"/>
      <c r="D502" s="143"/>
      <c r="E502" s="143"/>
      <c r="F502" s="143"/>
      <c r="G502" s="143"/>
      <c r="H502" s="143"/>
      <c r="I502" s="143"/>
      <c r="J502" s="143"/>
    </row>
    <row r="503" spans="1:10" x14ac:dyDescent="0.25">
      <c r="A503" t="str">
        <f>IF('F2 - Facturation J'!$H$10=0,"Hide","")</f>
        <v>Hide</v>
      </c>
      <c r="B503" s="143"/>
      <c r="C503" s="143" t="s">
        <v>423</v>
      </c>
      <c r="D503" s="144">
        <f>C477</f>
        <v>0</v>
      </c>
      <c r="E503" s="143"/>
      <c r="F503" s="143"/>
      <c r="G503" s="143"/>
      <c r="H503" s="143"/>
      <c r="I503" s="143"/>
      <c r="J503" s="143"/>
    </row>
    <row r="504" spans="1:10" x14ac:dyDescent="0.25">
      <c r="A504" t="str">
        <f>IF('F2 - Facturation J'!$H$10=0,"Hide","")</f>
        <v>Hide</v>
      </c>
      <c r="B504" s="143"/>
      <c r="C504" s="144">
        <f>D503*0.16</f>
        <v>0</v>
      </c>
      <c r="D504" s="143" t="s">
        <v>341</v>
      </c>
      <c r="E504" s="143"/>
      <c r="F504" s="143"/>
      <c r="G504" s="143"/>
      <c r="H504" s="143"/>
      <c r="I504" s="143"/>
      <c r="J504" s="143"/>
    </row>
    <row r="505" spans="1:10" x14ac:dyDescent="0.25">
      <c r="A505" t="str">
        <f>IF('F2 - Facturation J'!$H$10=0,"Hide","")</f>
        <v>Hide</v>
      </c>
      <c r="B505" s="143"/>
      <c r="C505" s="143"/>
      <c r="D505" s="143"/>
      <c r="E505" s="143"/>
      <c r="F505" s="143"/>
      <c r="G505" s="143"/>
      <c r="H505" s="143"/>
      <c r="I505" s="143"/>
      <c r="J505" s="143"/>
    </row>
    <row r="506" spans="1:10" ht="15.75" thickBot="1" x14ac:dyDescent="0.3">
      <c r="A506" t="str">
        <f>IF('F2 - Facturation J'!$H$10=0,"Hide","")</f>
        <v>Hide</v>
      </c>
      <c r="B506" s="143"/>
      <c r="C506" s="143"/>
      <c r="D506" s="143"/>
      <c r="E506" s="143"/>
      <c r="F506" s="143"/>
      <c r="G506" s="143"/>
      <c r="H506" s="143"/>
      <c r="I506" s="143"/>
      <c r="J506" s="143"/>
    </row>
    <row r="507" spans="1:10" ht="15.75" thickBot="1" x14ac:dyDescent="0.3">
      <c r="A507" t="str">
        <f>IF('F2 - Facturation J'!$H$10=0,"Hide","")</f>
        <v>Hide</v>
      </c>
      <c r="B507" s="776" t="s">
        <v>422</v>
      </c>
      <c r="C507" s="777"/>
      <c r="D507" s="777"/>
      <c r="E507" s="777"/>
      <c r="F507" s="778"/>
      <c r="G507" s="143"/>
      <c r="H507" s="143"/>
      <c r="I507" s="143"/>
      <c r="J507" s="143"/>
    </row>
    <row r="508" spans="1:10" x14ac:dyDescent="0.25">
      <c r="A508" t="str">
        <f>IF('F2 - Facturation J'!$H$10=0,"Hide","")</f>
        <v>Hide</v>
      </c>
      <c r="B508" s="143"/>
      <c r="C508" s="143"/>
      <c r="D508" s="143"/>
      <c r="E508" s="143"/>
      <c r="F508" s="143"/>
      <c r="G508" s="143"/>
      <c r="H508" s="143"/>
      <c r="I508" s="143"/>
      <c r="J508" s="143"/>
    </row>
    <row r="509" spans="1:10" x14ac:dyDescent="0.25">
      <c r="A509" t="str">
        <f>IF('F2 - Facturation J'!$H$10=0,"Hide","")</f>
        <v>Hide</v>
      </c>
      <c r="B509" s="143"/>
      <c r="C509" s="143"/>
      <c r="D509" s="143"/>
      <c r="E509" s="143"/>
      <c r="F509" s="143"/>
      <c r="G509" s="143"/>
      <c r="H509" s="143"/>
      <c r="I509" s="143"/>
      <c r="J509" s="143"/>
    </row>
    <row r="510" spans="1:10" x14ac:dyDescent="0.25">
      <c r="A510" t="str">
        <f>IF('F2 - Facturation J'!$H$10=0,"Hide","")</f>
        <v>Hide</v>
      </c>
      <c r="B510" s="143"/>
      <c r="C510" s="143"/>
      <c r="D510" s="143"/>
      <c r="E510" s="143"/>
      <c r="F510" s="143"/>
      <c r="G510" s="143"/>
      <c r="H510" s="143"/>
      <c r="I510" s="143"/>
      <c r="J510" s="143"/>
    </row>
    <row r="511" spans="1:10" x14ac:dyDescent="0.25">
      <c r="A511" t="str">
        <f>IF('F2 - Facturation J'!$H$10=0,"Hide","")</f>
        <v>Hide</v>
      </c>
      <c r="B511" s="143"/>
      <c r="C511" s="143"/>
      <c r="D511" s="143"/>
      <c r="E511" s="143"/>
      <c r="F511" s="143"/>
      <c r="G511" s="143"/>
      <c r="H511" s="143"/>
      <c r="I511" s="143"/>
      <c r="J511" s="143"/>
    </row>
    <row r="512" spans="1:10" x14ac:dyDescent="0.25">
      <c r="A512" t="str">
        <f>IF('F2 - Facturation J'!$H$10=0,"Hide","")</f>
        <v>Hide</v>
      </c>
      <c r="B512" s="143"/>
      <c r="C512" s="145" t="s">
        <v>421</v>
      </c>
      <c r="D512" s="144">
        <f>C477</f>
        <v>0</v>
      </c>
      <c r="E512" s="143"/>
      <c r="F512" s="143"/>
      <c r="G512" s="143"/>
      <c r="H512" s="143"/>
      <c r="I512" s="143"/>
      <c r="J512" s="143"/>
    </row>
    <row r="513" spans="1:13" x14ac:dyDescent="0.25">
      <c r="A513" t="str">
        <f>IF('F2 - Facturation J'!$H$10=0,"Hide","")</f>
        <v>Hide</v>
      </c>
      <c r="B513" s="143"/>
      <c r="C513" s="144">
        <f>D512*0.184</f>
        <v>0</v>
      </c>
      <c r="D513" s="143" t="s">
        <v>338</v>
      </c>
      <c r="E513" s="143"/>
      <c r="F513" s="143"/>
      <c r="G513" s="143"/>
      <c r="H513" s="143"/>
      <c r="I513" s="143"/>
      <c r="J513" s="143"/>
    </row>
    <row r="514" spans="1:13" ht="15.75" thickBot="1" x14ac:dyDescent="0.3">
      <c r="A514" t="str">
        <f>IF('F2 - Facturation J'!$H$10=0,"Hide","")</f>
        <v>Hide</v>
      </c>
      <c r="B514" s="143"/>
      <c r="C514" s="143"/>
      <c r="D514" s="143"/>
      <c r="E514" s="143"/>
      <c r="F514" s="143"/>
      <c r="G514" s="143"/>
      <c r="H514" s="143"/>
      <c r="I514" s="143"/>
      <c r="J514" s="143"/>
    </row>
    <row r="515" spans="1:13" ht="15.75" thickBot="1" x14ac:dyDescent="0.3">
      <c r="A515" t="str">
        <f>IF('F2 - Facturation J'!$H$10=0,"Hide","")</f>
        <v>Hide</v>
      </c>
      <c r="B515" s="776" t="s">
        <v>420</v>
      </c>
      <c r="C515" s="777"/>
      <c r="D515" s="777"/>
      <c r="E515" s="777"/>
      <c r="F515" s="778"/>
      <c r="G515" s="143"/>
      <c r="H515" s="143"/>
      <c r="I515" s="143"/>
      <c r="J515" s="143"/>
    </row>
    <row r="516" spans="1:13" x14ac:dyDescent="0.25">
      <c r="A516" t="str">
        <f>IF('F2 - Facturation J'!$H$10=0,"Hide","")</f>
        <v>Hide</v>
      </c>
      <c r="B516" s="143"/>
      <c r="C516" s="143"/>
      <c r="D516" s="143"/>
      <c r="E516" s="143"/>
      <c r="F516" s="143"/>
      <c r="G516" s="143"/>
      <c r="H516" s="143"/>
      <c r="I516" s="143"/>
      <c r="J516" s="143"/>
    </row>
    <row r="517" spans="1:13" x14ac:dyDescent="0.25">
      <c r="A517" t="str">
        <f>IF('F2 - Facturation J'!$H$10=0,"Hide","")</f>
        <v>Hide</v>
      </c>
      <c r="B517" s="143"/>
      <c r="C517" s="779" t="s">
        <v>419</v>
      </c>
      <c r="D517" s="779"/>
      <c r="E517" s="779"/>
      <c r="F517" s="144">
        <f>C492</f>
        <v>0</v>
      </c>
      <c r="G517" s="143" t="s">
        <v>46</v>
      </c>
      <c r="H517" s="143"/>
      <c r="I517" s="143"/>
      <c r="J517" s="143"/>
    </row>
    <row r="518" spans="1:13" x14ac:dyDescent="0.25">
      <c r="A518" t="str">
        <f>IF('F2 - Facturation J'!$H$10=0,"Hide","")</f>
        <v>Hide</v>
      </c>
      <c r="B518" s="143"/>
      <c r="C518" s="779" t="s">
        <v>393</v>
      </c>
      <c r="D518" s="779"/>
      <c r="E518" s="779"/>
      <c r="F518" s="144">
        <f>C504</f>
        <v>0</v>
      </c>
      <c r="G518" s="143" t="s">
        <v>46</v>
      </c>
      <c r="H518" s="143"/>
      <c r="I518" s="143"/>
      <c r="J518" s="143"/>
    </row>
    <row r="519" spans="1:13" x14ac:dyDescent="0.25">
      <c r="A519" t="str">
        <f>IF('F2 - Facturation J'!$H$10=0,"Hide","")</f>
        <v>Hide</v>
      </c>
      <c r="B519" s="143"/>
      <c r="C519" s="779" t="s">
        <v>392</v>
      </c>
      <c r="D519" s="779"/>
      <c r="E519" s="779"/>
      <c r="F519" s="144">
        <f>C513</f>
        <v>0</v>
      </c>
      <c r="G519" s="143" t="s">
        <v>46</v>
      </c>
      <c r="H519" s="143"/>
      <c r="I519" s="143"/>
      <c r="J519" s="143"/>
    </row>
    <row r="520" spans="1:13" x14ac:dyDescent="0.25">
      <c r="A520" t="str">
        <f>IF('F2 - Facturation J'!$H$10=0,"Hide","")</f>
        <v>Hide</v>
      </c>
      <c r="B520" s="143"/>
      <c r="C520" s="143"/>
      <c r="D520" s="143"/>
      <c r="E520" s="143"/>
      <c r="F520" s="143"/>
      <c r="G520" s="143"/>
      <c r="H520" s="143"/>
      <c r="I520" s="143"/>
      <c r="J520" s="143"/>
    </row>
    <row r="521" spans="1:13" ht="15.75" x14ac:dyDescent="0.25">
      <c r="A521" t="str">
        <f>IF('F2 - Facturation J'!$H$10=0,"Hide","")</f>
        <v>Hide</v>
      </c>
      <c r="B521" s="143"/>
      <c r="C521" s="780" t="s">
        <v>391</v>
      </c>
      <c r="D521" s="779"/>
      <c r="E521" s="779"/>
      <c r="F521" s="144">
        <f>F517-F518-F519</f>
        <v>0</v>
      </c>
      <c r="G521" s="143" t="s">
        <v>46</v>
      </c>
      <c r="H521" s="143"/>
      <c r="I521" s="143"/>
      <c r="J521" s="143"/>
    </row>
    <row r="522" spans="1:13" x14ac:dyDescent="0.25">
      <c r="A522" t="str">
        <f>IF('F2 - Facturation J'!$H$10=0,"Hide","")</f>
        <v>Hide</v>
      </c>
      <c r="B522" s="143"/>
      <c r="C522" s="143"/>
      <c r="D522" s="143"/>
      <c r="E522" s="143"/>
      <c r="F522" s="143"/>
      <c r="G522" s="143"/>
      <c r="H522" s="143"/>
      <c r="I522" s="143"/>
      <c r="J522" s="143"/>
    </row>
    <row r="523" spans="1:13" x14ac:dyDescent="0.25">
      <c r="A523" t="str">
        <f>IF('F2 - Facturation J'!$H$10=0,"Hide","")</f>
        <v>Hide</v>
      </c>
      <c r="B523" s="143"/>
      <c r="C523" s="143"/>
      <c r="D523" s="143"/>
      <c r="E523" s="143"/>
      <c r="F523" s="143"/>
      <c r="G523" s="143"/>
      <c r="H523" s="143"/>
      <c r="I523" s="143"/>
      <c r="J523" s="143"/>
    </row>
    <row r="524" spans="1:13" x14ac:dyDescent="0.25">
      <c r="A524" t="str">
        <f>IF('F2 - Facturation J'!$H$10=0,"Hide","")</f>
        <v>Hide</v>
      </c>
      <c r="B524" s="143"/>
      <c r="C524" s="143"/>
      <c r="D524" s="143"/>
      <c r="E524" s="143"/>
      <c r="F524" s="143"/>
      <c r="G524" s="143"/>
      <c r="H524" s="143"/>
      <c r="I524" s="143"/>
      <c r="J524" s="143"/>
    </row>
    <row r="525" spans="1:13" x14ac:dyDescent="0.25">
      <c r="A525" t="str">
        <f>IF('F2 - Facturation J'!$H$10=0,"Hide","")</f>
        <v>Hide</v>
      </c>
      <c r="B525" s="143"/>
      <c r="C525" s="143"/>
      <c r="D525" s="143"/>
      <c r="E525" s="143"/>
      <c r="F525" s="143"/>
      <c r="G525" s="143"/>
      <c r="H525" s="143"/>
      <c r="I525" s="143"/>
      <c r="J525" s="143"/>
    </row>
    <row r="526" spans="1:13" ht="21" x14ac:dyDescent="0.25">
      <c r="A526" t="str">
        <f>IF('F2 - Facturation J'!$H$13=0,"Hide","")</f>
        <v>Hide</v>
      </c>
      <c r="B526" s="786" t="s">
        <v>418</v>
      </c>
      <c r="C526" s="786"/>
      <c r="D526" s="786"/>
      <c r="E526" s="786"/>
      <c r="F526" s="786"/>
      <c r="G526" s="786"/>
      <c r="H526" s="786"/>
      <c r="I526" s="786"/>
      <c r="J526" s="268"/>
      <c r="K526" s="212"/>
      <c r="L526" s="212"/>
      <c r="M526" s="212"/>
    </row>
    <row r="527" spans="1:13" x14ac:dyDescent="0.25">
      <c r="A527" t="str">
        <f>IF('F2 - Facturation J'!$H$13=0,"Hide","")</f>
        <v>Hide</v>
      </c>
      <c r="B527" s="143"/>
      <c r="C527" s="143"/>
      <c r="D527" s="143"/>
      <c r="E527" s="143"/>
      <c r="F527" s="143"/>
      <c r="G527" s="143"/>
      <c r="H527" s="143"/>
      <c r="I527" s="143"/>
      <c r="J527" s="143"/>
    </row>
    <row r="528" spans="1:13" x14ac:dyDescent="0.25">
      <c r="A528" t="str">
        <f>IF('F2 - Facturation J'!$H$13=0,"Hide","")</f>
        <v>Hide</v>
      </c>
      <c r="B528" s="143"/>
      <c r="C528" s="143" t="str">
        <f>"Effectifs du personnel d'encadrement selon l'annexe F de la convention cadre journalier "&amp;Data!$B$4</f>
        <v>Effectifs du personnel d'encadrement selon l'annexe F de la convention cadre journalier 2024</v>
      </c>
      <c r="D528" s="143"/>
      <c r="E528" s="143"/>
      <c r="F528" s="143"/>
      <c r="G528" s="143"/>
      <c r="H528" s="143"/>
      <c r="I528" s="143"/>
      <c r="J528" s="143"/>
    </row>
    <row r="529" spans="1:10" x14ac:dyDescent="0.25">
      <c r="A529" t="str">
        <f>IF('F2 - Facturation J'!$H$13=0,"Hide","")</f>
        <v>Hide</v>
      </c>
      <c r="B529" s="143"/>
      <c r="C529" s="143"/>
      <c r="D529" s="143"/>
      <c r="E529" s="143"/>
      <c r="F529" s="143"/>
      <c r="G529" s="143"/>
      <c r="H529" s="143"/>
      <c r="I529" s="143"/>
      <c r="J529" s="143"/>
    </row>
    <row r="530" spans="1:10" ht="30.75" thickBot="1" x14ac:dyDescent="0.3">
      <c r="A530" t="str">
        <f>IF('F2 - Facturation J'!$H$13=0,"Hide","")</f>
        <v>Hide</v>
      </c>
      <c r="B530" s="143"/>
      <c r="C530" s="168" t="s">
        <v>320</v>
      </c>
      <c r="D530" s="168" t="s">
        <v>324</v>
      </c>
      <c r="E530" s="168" t="s">
        <v>417</v>
      </c>
      <c r="F530" s="168" t="s">
        <v>323</v>
      </c>
      <c r="G530" s="168" t="s">
        <v>322</v>
      </c>
      <c r="H530" s="168" t="s">
        <v>321</v>
      </c>
      <c r="I530" s="167" t="s">
        <v>47</v>
      </c>
      <c r="J530" s="143"/>
    </row>
    <row r="531" spans="1:10" ht="15.75" thickBot="1" x14ac:dyDescent="0.3">
      <c r="A531" t="str">
        <f>IF('F2 - Facturation J'!$H$13=0,"Hide","")</f>
        <v>Hide</v>
      </c>
      <c r="B531" s="164" t="s">
        <v>407</v>
      </c>
      <c r="C531" s="152">
        <f>C193</f>
        <v>0</v>
      </c>
      <c r="D531" s="152">
        <f>F233</f>
        <v>0</v>
      </c>
      <c r="E531" s="165" t="s">
        <v>415</v>
      </c>
      <c r="F531" s="152">
        <f>F235</f>
        <v>0</v>
      </c>
      <c r="G531" s="152">
        <f>F232</f>
        <v>0</v>
      </c>
      <c r="H531" s="152">
        <f>E199</f>
        <v>0</v>
      </c>
      <c r="I531" s="152">
        <f t="shared" ref="I531:I536" si="0">D531+F531+G531+H531</f>
        <v>0</v>
      </c>
      <c r="J531" s="143" t="str">
        <f t="shared" ref="J531:J537" si="1">IF(C531=I531,"OK","NOT OK")</f>
        <v>OK</v>
      </c>
    </row>
    <row r="532" spans="1:10" ht="15.75" thickBot="1" x14ac:dyDescent="0.3">
      <c r="A532" t="str">
        <f>IF('F2 - Facturation J'!$H$13=0,"Hide","")</f>
        <v>Hide</v>
      </c>
      <c r="B532" s="164" t="s">
        <v>416</v>
      </c>
      <c r="C532" s="152">
        <f>C250</f>
        <v>0</v>
      </c>
      <c r="D532" s="152">
        <f>F295</f>
        <v>0</v>
      </c>
      <c r="E532" s="166">
        <f>F296</f>
        <v>0</v>
      </c>
      <c r="F532" s="152">
        <f>F298</f>
        <v>0</v>
      </c>
      <c r="G532" s="152">
        <f>F294</f>
        <v>0</v>
      </c>
      <c r="H532" s="152">
        <f>E256</f>
        <v>0</v>
      </c>
      <c r="I532" s="152">
        <f t="shared" si="0"/>
        <v>0</v>
      </c>
      <c r="J532" s="143" t="str">
        <f t="shared" si="1"/>
        <v>OK</v>
      </c>
    </row>
    <row r="533" spans="1:10" ht="15.75" thickBot="1" x14ac:dyDescent="0.3">
      <c r="A533" t="str">
        <f>IF('F2 - Facturation J'!$H$13=0,"Hide","")</f>
        <v>Hide</v>
      </c>
      <c r="B533" s="164" t="s">
        <v>328</v>
      </c>
      <c r="C533" s="152">
        <f>C313</f>
        <v>0</v>
      </c>
      <c r="D533" s="152">
        <f>F353</f>
        <v>0</v>
      </c>
      <c r="E533" s="165" t="s">
        <v>415</v>
      </c>
      <c r="F533" s="152">
        <f>F355</f>
        <v>0</v>
      </c>
      <c r="G533" s="152">
        <f>C340</f>
        <v>0</v>
      </c>
      <c r="H533" s="152">
        <f>E319</f>
        <v>0</v>
      </c>
      <c r="I533" s="152">
        <f t="shared" si="0"/>
        <v>0</v>
      </c>
      <c r="J533" s="143" t="str">
        <f t="shared" si="1"/>
        <v>OK</v>
      </c>
    </row>
    <row r="534" spans="1:10" ht="15.75" thickBot="1" x14ac:dyDescent="0.3">
      <c r="A534" t="str">
        <f>IF('F2 - Facturation J'!$H$13=0,"Hide","")</f>
        <v>Hide</v>
      </c>
      <c r="B534" s="164" t="s">
        <v>326</v>
      </c>
      <c r="C534" s="152">
        <f>C368</f>
        <v>0</v>
      </c>
      <c r="D534" s="152">
        <f>F404</f>
        <v>0</v>
      </c>
      <c r="E534" s="165" t="s">
        <v>415</v>
      </c>
      <c r="F534" s="152">
        <f>F406</f>
        <v>0</v>
      </c>
      <c r="G534" s="152">
        <f>F403</f>
        <v>0</v>
      </c>
      <c r="H534" s="152">
        <f>E373</f>
        <v>0</v>
      </c>
      <c r="I534" s="152">
        <f t="shared" si="0"/>
        <v>0</v>
      </c>
      <c r="J534" s="143" t="str">
        <f t="shared" si="1"/>
        <v>OK</v>
      </c>
    </row>
    <row r="535" spans="1:10" ht="15.75" thickBot="1" x14ac:dyDescent="0.3">
      <c r="A535" t="str">
        <f>IF('F2 - Facturation J'!$H$13=0,"Hide","")</f>
        <v>Hide</v>
      </c>
      <c r="B535" s="164" t="s">
        <v>115</v>
      </c>
      <c r="C535" s="152">
        <f>C422</f>
        <v>0</v>
      </c>
      <c r="D535" s="152">
        <f>F461</f>
        <v>0</v>
      </c>
      <c r="E535" s="165" t="s">
        <v>415</v>
      </c>
      <c r="F535" s="152">
        <f>F463</f>
        <v>0</v>
      </c>
      <c r="G535" s="152">
        <f>F460</f>
        <v>0</v>
      </c>
      <c r="H535" s="152">
        <f>E428</f>
        <v>0</v>
      </c>
      <c r="I535" s="152">
        <f t="shared" si="0"/>
        <v>0</v>
      </c>
      <c r="J535" s="143" t="str">
        <f t="shared" si="1"/>
        <v>OK</v>
      </c>
    </row>
    <row r="536" spans="1:10" ht="15.75" thickBot="1" x14ac:dyDescent="0.3">
      <c r="A536" t="str">
        <f>IF('F2 - Facturation J'!$H$13=0,"Hide","")</f>
        <v>Hide</v>
      </c>
      <c r="B536" s="164" t="s">
        <v>276</v>
      </c>
      <c r="C536" s="152">
        <f>C477</f>
        <v>0</v>
      </c>
      <c r="D536" s="152">
        <f>F519</f>
        <v>0</v>
      </c>
      <c r="E536" s="165" t="s">
        <v>415</v>
      </c>
      <c r="F536" s="152">
        <f>F521</f>
        <v>0</v>
      </c>
      <c r="G536" s="152">
        <f>F518</f>
        <v>0</v>
      </c>
      <c r="H536" s="152">
        <f>E483</f>
        <v>0</v>
      </c>
      <c r="I536" s="152">
        <f t="shared" si="0"/>
        <v>0</v>
      </c>
      <c r="J536" s="143" t="str">
        <f t="shared" si="1"/>
        <v>OK</v>
      </c>
    </row>
    <row r="537" spans="1:10" ht="15.75" thickBot="1" x14ac:dyDescent="0.3">
      <c r="A537" t="str">
        <f>IF('F2 - Facturation J'!$H$13=0,"Hide","")</f>
        <v>Hide</v>
      </c>
      <c r="C537" s="162">
        <f t="shared" ref="C537:I537" si="2">SUM(C531:C536)</f>
        <v>0</v>
      </c>
      <c r="D537" s="162">
        <f t="shared" si="2"/>
        <v>0</v>
      </c>
      <c r="E537" s="163">
        <f t="shared" si="2"/>
        <v>0</v>
      </c>
      <c r="F537" s="162">
        <f t="shared" si="2"/>
        <v>0</v>
      </c>
      <c r="G537" s="162">
        <f t="shared" si="2"/>
        <v>0</v>
      </c>
      <c r="H537" s="162">
        <f t="shared" si="2"/>
        <v>0</v>
      </c>
      <c r="I537" s="162">
        <f t="shared" si="2"/>
        <v>0</v>
      </c>
      <c r="J537" s="143" t="str">
        <f t="shared" si="1"/>
        <v>OK</v>
      </c>
    </row>
    <row r="538" spans="1:10" x14ac:dyDescent="0.25">
      <c r="A538" t="str">
        <f>IF('F2 - Facturation J'!$H$13=0,"Hide","")</f>
        <v>Hide</v>
      </c>
      <c r="B538" s="588" t="s">
        <v>653</v>
      </c>
      <c r="C538" s="161"/>
      <c r="D538" s="143"/>
      <c r="E538" s="143"/>
      <c r="F538" s="143"/>
      <c r="G538" s="143"/>
      <c r="H538" s="160"/>
      <c r="I538" s="143"/>
      <c r="J538" s="143"/>
    </row>
    <row r="539" spans="1:10" x14ac:dyDescent="0.25">
      <c r="A539" t="str">
        <f>IF('F2 - Facturation J'!$H$13=0,"Hide","")</f>
        <v>Hide</v>
      </c>
      <c r="B539" s="145"/>
      <c r="C539" s="125" t="str">
        <f>"Effectifs du personnel d'encadrement pendant la période du 01/01/"&amp;Data!$B$4&amp;" jusqu'au 31/12/"&amp;Data!$B$4</f>
        <v>Effectifs du personnel d'encadrement pendant la période du 01/01/2024 jusqu'au 31/12/2024</v>
      </c>
      <c r="D539" s="160"/>
      <c r="E539" s="160"/>
      <c r="F539" s="160"/>
      <c r="G539" s="160"/>
      <c r="H539" s="143"/>
      <c r="I539" s="143"/>
      <c r="J539" s="143"/>
    </row>
    <row r="540" spans="1:10" x14ac:dyDescent="0.25">
      <c r="A540" t="str">
        <f>IF('F2 - Facturation J'!$H$13=0,"Hide","")</f>
        <v>Hide</v>
      </c>
      <c r="B540" s="143"/>
      <c r="C540" s="143"/>
      <c r="D540" s="143"/>
      <c r="E540" s="143"/>
      <c r="F540" s="143"/>
      <c r="G540" s="143"/>
      <c r="H540" s="143"/>
      <c r="I540" s="143"/>
      <c r="J540" s="143"/>
    </row>
    <row r="541" spans="1:10" ht="30.75" thickBot="1" x14ac:dyDescent="0.3">
      <c r="A541" t="str">
        <f>IF('F2 - Facturation J'!$H$13=0,"Hide","")</f>
        <v>Hide</v>
      </c>
      <c r="C541" s="140" t="s">
        <v>414</v>
      </c>
      <c r="D541" s="136" t="s">
        <v>413</v>
      </c>
      <c r="E541" s="136" t="s">
        <v>332</v>
      </c>
      <c r="F541" s="136" t="s">
        <v>322</v>
      </c>
      <c r="G541" s="136" t="s">
        <v>321</v>
      </c>
      <c r="H541" s="136" t="s">
        <v>320</v>
      </c>
    </row>
    <row r="542" spans="1:10" ht="15.75" thickBot="1" x14ac:dyDescent="0.3">
      <c r="A542" t="str">
        <f>IF('F2 - Facturation J'!$H$13=0,"Hide","")</f>
        <v>Hide</v>
      </c>
      <c r="C542" s="135" cm="1">
        <f t="array" ref="C542">SUM((RDP_Effectif[ETP après déduction des h de maladie])*(RDP_Effectif[Affectation]="Encadrement")*(RDP_Effectif[Carrière]="PE1"))
+SUM((RDP_Effectif[ETP après déduction des h de maladie])*(RDP_Effectif[Affectation]="Encadrement")*(RDP_Effectif[Carrière]="PA1"))
+SUM((RDP_Effectif[ETP après déduction des h de maladie])*(RDP_Effectif[Affectation]="Encadrement")*(RDP_Effectif[Carrière]="C7"))</f>
        <v>0</v>
      </c>
      <c r="D542" s="135" t="e" cm="1">
        <f t="array" ref="D542">SUM((RDP_Effectif[ETP après déduction des h de maladie])*(RDP_Effectif[Affectation]="Encadrement")*(_xlfn.XLOOKUP(RDP_Effectif[Carrière],Table7[Carrière],Table7[Niveau qualification])="Post-secondaire"))</f>
        <v>#N/A</v>
      </c>
      <c r="E542" s="135" t="e" cm="1">
        <f t="array" ref="E542">SUM((RDP_Effectif[ETP après déduction des h de maladie])*(RDP_Effectif[Affectation]="Encadrement")*(_xlfn.XLOOKUP(RDP_Effectif[Carrière],Table7[Carrière],Table7[Niveau qualification])="Secondaire"))</f>
        <v>#N/A</v>
      </c>
      <c r="F542" s="135" t="e" cm="1">
        <f t="array" ref="F542">SUM((RDP_Effectif[ETP après déduction des h de maladie])*(RDP_Effectif[Affectation]="Encadrement")*(_xlfn.XLOOKUP(RDP_Effectif[Carrière],Table7[Carrière],Table7[Niveau qualification])="ASF et aux. de vie"))</f>
        <v>#N/A</v>
      </c>
      <c r="G542" s="135" t="e" cm="1">
        <f t="array" ref="G542">SUM((RDP_Effectif[ETP après déduction des h de maladie])*(RDP_Effectif[Affectation]="Encadrement")*(_xlfn.XLOOKUP(RDP_Effectif[Carrière],Table7[Carrière],Table7[Niveau qualification])="Non qualifié"))</f>
        <v>#N/A</v>
      </c>
      <c r="H542" s="135" t="e">
        <f>SUM(D542:G542)</f>
        <v>#N/A</v>
      </c>
    </row>
    <row r="543" spans="1:10" x14ac:dyDescent="0.25">
      <c r="A543" t="str">
        <f>IF('F2 - Facturation J'!$H$13=0,"Hide","")</f>
        <v>Hide</v>
      </c>
      <c r="C543" s="589" t="str">
        <f>IF(C542&lt;E537,"NOT OK","OK")</f>
        <v>OK</v>
      </c>
      <c r="D543" s="133" t="e">
        <f>IF(D542&lt;D537,"NOT OK","OK")</f>
        <v>#N/A</v>
      </c>
      <c r="E543" s="133" t="e">
        <f>IF(E542+D542&lt;F537+D537,"NOT OK","OK")</f>
        <v>#N/A</v>
      </c>
      <c r="F543" s="133" t="e">
        <f>IF(F542+E542+D542&lt;G537+F537+D537,"NOT OK","OK")</f>
        <v>#N/A</v>
      </c>
      <c r="G543" s="133" t="e">
        <f>IF(G542+F542+E542+D542&lt;H537+G537+F537+D537,"NOT OK","OK")</f>
        <v>#N/A</v>
      </c>
      <c r="H543" s="133" t="e">
        <f>IF(H542&lt;I537,"NOT OK","OK")</f>
        <v>#N/A</v>
      </c>
    </row>
    <row r="544" spans="1:10" x14ac:dyDescent="0.25">
      <c r="A544" t="str">
        <f>IF('F2 - Facturation J'!$H$13=0,"Hide","")</f>
        <v>Hide</v>
      </c>
      <c r="D544" s="126"/>
      <c r="E544" s="57"/>
      <c r="F544" s="57"/>
      <c r="G544" s="57"/>
      <c r="H544" s="158"/>
    </row>
    <row r="545" spans="1:13" x14ac:dyDescent="0.25">
      <c r="A545" t="str">
        <f>IF('F2 - Facturation J'!$H$13=0,"Hide","")</f>
        <v>Hide</v>
      </c>
      <c r="D545" s="126"/>
      <c r="E545" s="57"/>
      <c r="F545" s="57"/>
      <c r="G545" s="159"/>
      <c r="H545" s="158"/>
    </row>
    <row r="546" spans="1:13" ht="18.75" x14ac:dyDescent="0.3">
      <c r="A546" t="str">
        <f>IF('F2 - Facturation J'!$H$13=0,"Hide","")</f>
        <v>Hide</v>
      </c>
      <c r="C546" s="122" t="s">
        <v>312</v>
      </c>
      <c r="D546" s="126"/>
      <c r="E546" s="57"/>
      <c r="F546" s="57"/>
      <c r="G546" s="159"/>
      <c r="H546" s="158"/>
    </row>
    <row r="547" spans="1:13" ht="15.75" thickBot="1" x14ac:dyDescent="0.3">
      <c r="A547" t="str">
        <f>IF('F2 - Facturation J'!$H$13=0,"Hide","")</f>
        <v>Hide</v>
      </c>
    </row>
    <row r="548" spans="1:13" ht="15.75" x14ac:dyDescent="0.25">
      <c r="A548" t="str">
        <f>IF('F2 - Facturation J'!$H$13=0,"Hide","")</f>
        <v>Hide</v>
      </c>
      <c r="B548" s="787" t="s">
        <v>412</v>
      </c>
      <c r="C548" s="788"/>
      <c r="D548" s="788"/>
      <c r="E548" s="788"/>
      <c r="F548" s="788"/>
      <c r="G548" s="788"/>
      <c r="H548" s="788"/>
      <c r="I548" s="789"/>
    </row>
    <row r="549" spans="1:13" ht="15.75" x14ac:dyDescent="0.25">
      <c r="A549" t="str">
        <f>IF('F2 - Facturation J'!$H$13=0,"Hide","")</f>
        <v>Hide</v>
      </c>
      <c r="B549" s="39"/>
      <c r="D549" s="782" t="str">
        <f>IF($H$220&gt;=$I$215,"OUI","NON")</f>
        <v>OUI</v>
      </c>
      <c r="E549" s="782"/>
      <c r="I549" s="38"/>
    </row>
    <row r="550" spans="1:13" x14ac:dyDescent="0.25">
      <c r="A550" t="str">
        <f>IF('F2 - Facturation J'!$H$13=0,"Hide","")</f>
        <v>Hide</v>
      </c>
      <c r="B550" s="39"/>
      <c r="I550" s="38"/>
    </row>
    <row r="551" spans="1:13" ht="15.75" x14ac:dyDescent="0.25">
      <c r="A551" t="str">
        <f>IF('F2 - Facturation J'!$H$13=0,"Hide","")</f>
        <v>Hide</v>
      </c>
      <c r="B551" s="783" t="s">
        <v>411</v>
      </c>
      <c r="C551" s="784"/>
      <c r="D551" s="784"/>
      <c r="E551" s="784"/>
      <c r="F551" s="784"/>
      <c r="G551" s="784"/>
      <c r="H551" s="784"/>
      <c r="I551" s="785"/>
    </row>
    <row r="552" spans="1:13" ht="15.75" x14ac:dyDescent="0.25">
      <c r="A552" t="str">
        <f>IF('F2 - Facturation J'!$H$13=0,"Hide","")</f>
        <v>Hide</v>
      </c>
      <c r="B552" s="39"/>
      <c r="D552" s="782" t="e">
        <f>IF(AND(C543="OK",D543="OK",E543="OK",F543="OK",G543="OK"),"OUI","NON")</f>
        <v>#N/A</v>
      </c>
      <c r="E552" s="782"/>
      <c r="F552" s="157"/>
      <c r="I552" s="38"/>
    </row>
    <row r="553" spans="1:13" ht="15.75" thickBot="1" x14ac:dyDescent="0.3">
      <c r="A553" t="str">
        <f>IF('F2 - Facturation J'!$H$13=0,"Hide","")</f>
        <v>Hide</v>
      </c>
      <c r="B553" s="118"/>
      <c r="C553" s="117"/>
      <c r="D553" s="117"/>
      <c r="E553" s="117"/>
      <c r="F553" s="117"/>
      <c r="G553" s="117"/>
      <c r="H553" s="117"/>
      <c r="I553" s="116"/>
    </row>
    <row r="554" spans="1:13" ht="15.75" thickBot="1" x14ac:dyDescent="0.3">
      <c r="A554" t="str">
        <f>IF('F2 - Facturation J'!$H$13=0,"Hide","")</f>
        <v>Hide</v>
      </c>
      <c r="J554" s="143"/>
      <c r="K554" s="143"/>
      <c r="L554" s="143"/>
      <c r="M554" s="143"/>
    </row>
    <row r="555" spans="1:13" ht="15.75" thickBot="1" x14ac:dyDescent="0.3">
      <c r="A555" t="str">
        <f>IF('F2 - Facturation J'!$H$13=0,"Hide","")</f>
        <v>Hide</v>
      </c>
      <c r="J555" s="152"/>
    </row>
    <row r="556" spans="1:13" x14ac:dyDescent="0.25">
      <c r="A556" t="str">
        <f>IF('F2 - Facturation J'!$H$13=0,"Hide","")</f>
        <v>Hide</v>
      </c>
      <c r="J556" s="92"/>
    </row>
    <row r="557" spans="1:13" x14ac:dyDescent="0.25">
      <c r="A557" t="str">
        <f>IF('F2 - Facturation J'!$H$13=0,"Hide","")</f>
        <v>Hide</v>
      </c>
      <c r="C557" s="115" t="s">
        <v>307</v>
      </c>
      <c r="D557" s="115"/>
      <c r="F557" s="31" t="s">
        <v>306</v>
      </c>
      <c r="G557" t="str">
        <f>C169</f>
        <v>xxx</v>
      </c>
    </row>
    <row r="558" spans="1:13" x14ac:dyDescent="0.25">
      <c r="A558" t="str">
        <f>IF('F2 - Facturation J'!$H$13=0,"Hide","")</f>
        <v>Hide</v>
      </c>
      <c r="C558" s="115" t="s">
        <v>305</v>
      </c>
      <c r="D558" s="115"/>
    </row>
    <row r="559" spans="1:13" x14ac:dyDescent="0.25">
      <c r="A559" t="str">
        <f>IF('F2 - Facturation J'!$H$13=0,"Hide","")</f>
        <v>Hide</v>
      </c>
      <c r="C559" s="115"/>
      <c r="D559" s="115"/>
    </row>
    <row r="560" spans="1:13" x14ac:dyDescent="0.25">
      <c r="A560" t="str">
        <f>IF('F2 - Facturation J'!$H$13=0,"Hide","")</f>
        <v>Hide</v>
      </c>
      <c r="C560" s="115"/>
      <c r="D560" s="115"/>
    </row>
    <row r="561" spans="1:4" x14ac:dyDescent="0.25">
      <c r="A561" t="str">
        <f>IF('F2 - Facturation J'!$H$13=0,"Hide","")</f>
        <v>Hide</v>
      </c>
      <c r="C561" s="115"/>
      <c r="D561" s="115"/>
    </row>
    <row r="562" spans="1:4" x14ac:dyDescent="0.25">
      <c r="A562" t="str">
        <f>IF('F2 - Facturation J'!$H$13=0,"Hide","")</f>
        <v>Hide</v>
      </c>
      <c r="C562" s="115" t="s">
        <v>543</v>
      </c>
      <c r="D562" s="115"/>
    </row>
    <row r="563" spans="1:4" x14ac:dyDescent="0.25">
      <c r="A563" t="str">
        <f>IF('F2 - Facturation J'!$H$13=0,"Hide","")</f>
        <v>Hide</v>
      </c>
      <c r="C563" s="115" t="s">
        <v>544</v>
      </c>
      <c r="D563" s="115"/>
    </row>
    <row r="564" spans="1:4" x14ac:dyDescent="0.25">
      <c r="A564" t="str">
        <f>IF('F2 - Facturation J'!$H$13=0,"Hide","")</f>
        <v>Hide</v>
      </c>
    </row>
    <row r="565" spans="1:4" x14ac:dyDescent="0.25">
      <c r="A565" t="str">
        <f>IF('F2 - Facturation J'!$H$13=0,"Hide","")</f>
        <v>Hide</v>
      </c>
    </row>
    <row r="566" spans="1:4" x14ac:dyDescent="0.25">
      <c r="A566" t="str">
        <f>IF('F2 - Facturation J'!$H$13=0,"Hide","")</f>
        <v>Hide</v>
      </c>
    </row>
    <row r="567" spans="1:4" ht="18.75" x14ac:dyDescent="0.25">
      <c r="A567" t="str">
        <f>IF('F2 - Facturation J'!$H$13=0,"Hide","")</f>
        <v>Hide</v>
      </c>
      <c r="C567" s="156"/>
    </row>
    <row r="568" spans="1:4" x14ac:dyDescent="0.25">
      <c r="A568" t="str">
        <f>IF('F2 - Facturation J'!$H$13=0,"Hide","")</f>
        <v>Hide</v>
      </c>
    </row>
    <row r="569" spans="1:4" x14ac:dyDescent="0.25">
      <c r="A569" t="str">
        <f>IF('F2 - Facturation J'!$H$13=0,"Hide","")</f>
        <v>Hide</v>
      </c>
    </row>
    <row r="570" spans="1:4" x14ac:dyDescent="0.25">
      <c r="A570" t="str">
        <f>IF('F2 - Facturation J'!$H$13=0,"Hide","")</f>
        <v>Hide</v>
      </c>
    </row>
    <row r="571" spans="1:4" x14ac:dyDescent="0.25">
      <c r="A571" t="str">
        <f>IF('F2 - Facturation J'!$H$13=0,"Hide","")</f>
        <v>Hide</v>
      </c>
    </row>
    <row r="572" spans="1:4" x14ac:dyDescent="0.25">
      <c r="A572" t="str">
        <f>IF('F2 - Facturation J'!$H$13=0,"Hide","")</f>
        <v>Hide</v>
      </c>
      <c r="B572" t="s">
        <v>410</v>
      </c>
      <c r="C572" t="str">
        <f>'F0 - Générales'!B4</f>
        <v>xxx</v>
      </c>
    </row>
    <row r="573" spans="1:4" x14ac:dyDescent="0.25">
      <c r="A573" t="str">
        <f>IF('F2 - Facturation J'!$H$13=0,"Hide","")</f>
        <v>Hide</v>
      </c>
      <c r="B573" t="s">
        <v>409</v>
      </c>
      <c r="C573" t="str">
        <f>'F0 - Générales'!B7</f>
        <v>Base/Ortho</v>
      </c>
    </row>
    <row r="574" spans="1:4" x14ac:dyDescent="0.25">
      <c r="A574" t="str">
        <f>IF('F2 - Facturation J'!$H$13=0,"Hide","")</f>
        <v>Hide</v>
      </c>
    </row>
    <row r="575" spans="1:4" x14ac:dyDescent="0.25">
      <c r="A575" t="str">
        <f>IF('F2 - Facturation J'!$H$13=0,"Hide","")</f>
        <v>Hide</v>
      </c>
    </row>
    <row r="576" spans="1:4" ht="15.75" thickBot="1" x14ac:dyDescent="0.3">
      <c r="A576" t="str">
        <f>IF('F2 - Facturation J'!$H$13=0,"Hide","")</f>
        <v>Hide</v>
      </c>
    </row>
    <row r="577" spans="1:13" ht="15.75" thickBot="1" x14ac:dyDescent="0.3">
      <c r="A577" t="str">
        <f>IF('F2 - Facturation J'!$H$13=0,"Hide","")</f>
        <v>Hide</v>
      </c>
      <c r="C577" s="153" t="s">
        <v>408</v>
      </c>
      <c r="D577" s="153" t="s">
        <v>407</v>
      </c>
      <c r="E577" s="153" t="s">
        <v>406</v>
      </c>
      <c r="F577" s="153" t="s">
        <v>325</v>
      </c>
      <c r="G577" s="153" t="s">
        <v>405</v>
      </c>
      <c r="H577" s="153" t="s">
        <v>116</v>
      </c>
      <c r="I577" s="153" t="s">
        <v>404</v>
      </c>
      <c r="J577" s="187" t="s">
        <v>468</v>
      </c>
      <c r="K577" s="187" t="s">
        <v>467</v>
      </c>
      <c r="L577" s="187"/>
      <c r="M577" s="187"/>
    </row>
    <row r="578" spans="1:13" ht="15.75" thickBot="1" x14ac:dyDescent="0.3">
      <c r="A578" t="str">
        <f>IF('F2 - Facturation J'!$H$13=0,"Hide","")</f>
        <v>Hide</v>
      </c>
      <c r="C578" s="153" t="s">
        <v>69</v>
      </c>
      <c r="D578" s="155">
        <f>D178</f>
        <v>0</v>
      </c>
      <c r="E578" s="155">
        <f>E178</f>
        <v>0</v>
      </c>
      <c r="F578" s="155">
        <f t="shared" ref="F578:K578" si="3">F178</f>
        <v>0</v>
      </c>
      <c r="G578" s="155">
        <f t="shared" si="3"/>
        <v>0</v>
      </c>
      <c r="H578" s="155">
        <f t="shared" si="3"/>
        <v>0</v>
      </c>
      <c r="I578" s="155">
        <f t="shared" si="3"/>
        <v>0</v>
      </c>
      <c r="J578" s="155">
        <f t="shared" si="3"/>
        <v>0</v>
      </c>
      <c r="K578" s="155">
        <f t="shared" si="3"/>
        <v>0</v>
      </c>
      <c r="L578" s="155"/>
      <c r="M578" s="155"/>
    </row>
    <row r="579" spans="1:13" ht="15.75" thickBot="1" x14ac:dyDescent="0.3">
      <c r="A579" t="str">
        <f>IF('F2 - Facturation J'!$H$13=0,"Hide","")</f>
        <v>Hide</v>
      </c>
      <c r="B579" s="154">
        <f>Data!$B$5</f>
        <v>366</v>
      </c>
      <c r="C579" s="153" t="s">
        <v>403</v>
      </c>
      <c r="D579" s="152">
        <f>D578/$B$579</f>
        <v>0</v>
      </c>
      <c r="E579" s="152">
        <f t="shared" ref="E579:K579" si="4">E578/$B$579</f>
        <v>0</v>
      </c>
      <c r="F579" s="152">
        <f t="shared" si="4"/>
        <v>0</v>
      </c>
      <c r="G579" s="152">
        <f t="shared" si="4"/>
        <v>0</v>
      </c>
      <c r="H579" s="152">
        <f t="shared" si="4"/>
        <v>0</v>
      </c>
      <c r="I579" s="152">
        <f t="shared" si="4"/>
        <v>0</v>
      </c>
      <c r="J579" s="152">
        <f t="shared" si="4"/>
        <v>0</v>
      </c>
      <c r="K579" s="152">
        <f t="shared" si="4"/>
        <v>0</v>
      </c>
      <c r="L579" s="152"/>
      <c r="M579" s="152"/>
    </row>
    <row r="580" spans="1:13" x14ac:dyDescent="0.25">
      <c r="A580" t="str">
        <f>IF('F2 - Facturation J'!$H$13=0,"Hide","")</f>
        <v>Hide</v>
      </c>
      <c r="B580" s="148"/>
      <c r="D580" s="92"/>
      <c r="E580" s="92"/>
      <c r="F580" s="92"/>
      <c r="G580" s="92"/>
      <c r="H580" s="92"/>
      <c r="I580" s="92"/>
    </row>
    <row r="581" spans="1:13" x14ac:dyDescent="0.25">
      <c r="A581" t="str">
        <f>IF('F2 - Facturation J'!$H$13=0,"Hide","")</f>
        <v>Hide</v>
      </c>
      <c r="B581" s="151"/>
      <c r="C581" s="143"/>
      <c r="D581" s="146"/>
      <c r="E581" s="146"/>
      <c r="F581" s="146"/>
      <c r="G581" s="146"/>
      <c r="H581" s="146"/>
      <c r="I581" s="143"/>
    </row>
    <row r="582" spans="1:13" x14ac:dyDescent="0.25">
      <c r="A582" t="str">
        <f>IF('F2 - Facturation J'!$H$13=0,"Hide","")</f>
        <v>Hide</v>
      </c>
      <c r="B582" s="151"/>
      <c r="C582" s="143"/>
      <c r="D582" s="146"/>
      <c r="E582" s="146"/>
      <c r="F582" s="146"/>
      <c r="G582" s="146"/>
      <c r="H582" s="146"/>
      <c r="I582" s="143"/>
    </row>
    <row r="583" spans="1:13" x14ac:dyDescent="0.25">
      <c r="A583" t="str">
        <f>IF('F2 - Facturation J'!$H$13=0,"Hide","")</f>
        <v>Hide</v>
      </c>
      <c r="B583" s="151"/>
      <c r="C583" s="143"/>
      <c r="D583" s="146"/>
      <c r="E583" s="146"/>
      <c r="F583" s="146"/>
      <c r="G583" s="146"/>
      <c r="H583" s="146"/>
      <c r="I583" s="143"/>
    </row>
    <row r="584" spans="1:13" x14ac:dyDescent="0.25">
      <c r="A584" t="str">
        <f>IF('F2 - Facturation J'!$H$13=0,"Hide","")</f>
        <v>Hide</v>
      </c>
      <c r="B584" s="143"/>
      <c r="C584" s="143"/>
      <c r="D584" s="143"/>
      <c r="E584" s="143"/>
      <c r="F584" s="143"/>
      <c r="G584" s="143"/>
      <c r="H584" s="143"/>
      <c r="I584" s="143"/>
    </row>
    <row r="585" spans="1:13" x14ac:dyDescent="0.25">
      <c r="A585" t="str">
        <f>IF('F2 - Facturation J'!$H$13=0,"Hide","")</f>
        <v>Hide</v>
      </c>
      <c r="B585" s="143"/>
      <c r="C585" s="143"/>
      <c r="D585" s="143"/>
      <c r="E585" s="143"/>
      <c r="F585" s="143"/>
      <c r="G585" s="143"/>
      <c r="H585" s="143"/>
      <c r="I585" s="143"/>
    </row>
    <row r="586" spans="1:13" x14ac:dyDescent="0.25">
      <c r="A586" t="str">
        <f>IF('F2 - Facturation J'!$H$13=0,"Hide","")</f>
        <v>Hide</v>
      </c>
      <c r="B586" s="143"/>
      <c r="C586" s="770" t="s">
        <v>402</v>
      </c>
      <c r="D586" s="770"/>
      <c r="E586" s="770"/>
      <c r="F586" s="770"/>
      <c r="G586" s="770"/>
      <c r="H586" s="770"/>
      <c r="I586" s="143"/>
    </row>
    <row r="587" spans="1:13" x14ac:dyDescent="0.25">
      <c r="A587" t="str">
        <f>IF('F2 - Facturation J'!$H$13=0,"Hide","")</f>
        <v>Hide</v>
      </c>
      <c r="B587" s="143"/>
      <c r="C587" s="143"/>
      <c r="D587" s="143"/>
      <c r="E587" s="143"/>
      <c r="F587" s="143"/>
      <c r="G587" s="143"/>
      <c r="H587" s="143"/>
      <c r="I587" s="143"/>
    </row>
    <row r="588" spans="1:13" x14ac:dyDescent="0.25">
      <c r="A588" t="str">
        <f>IF('F2 - Facturation J'!$H$13=0,"Hide","")</f>
        <v>Hide</v>
      </c>
      <c r="B588" s="143"/>
      <c r="C588" s="147" t="s">
        <v>401</v>
      </c>
      <c r="D588" s="143"/>
      <c r="E588" s="143"/>
      <c r="F588" s="143"/>
      <c r="G588" s="143"/>
      <c r="H588" s="143"/>
      <c r="I588" s="143"/>
    </row>
    <row r="589" spans="1:13" x14ac:dyDescent="0.25">
      <c r="A589" t="str">
        <f>IF('F2 - Facturation J'!$H$13=0,"Hide","")</f>
        <v>Hide</v>
      </c>
      <c r="B589" s="143"/>
      <c r="C589" s="143"/>
      <c r="D589" s="143"/>
      <c r="E589" s="143"/>
      <c r="F589" s="143"/>
      <c r="G589" s="143"/>
      <c r="H589" s="143"/>
      <c r="I589" s="143"/>
    </row>
    <row r="590" spans="1:13" x14ac:dyDescent="0.25">
      <c r="A590" t="str">
        <f>IF('F2 - Facturation J'!$H$13=0,"Hide","")</f>
        <v>Hide</v>
      </c>
      <c r="B590" s="143"/>
      <c r="C590" s="143" t="s">
        <v>400</v>
      </c>
      <c r="D590" s="143"/>
      <c r="E590" s="144">
        <f>0.54*D579</f>
        <v>0</v>
      </c>
      <c r="F590" s="143" t="s">
        <v>353</v>
      </c>
      <c r="H590" s="143"/>
      <c r="I590" s="143"/>
    </row>
    <row r="591" spans="1:13" x14ac:dyDescent="0.25">
      <c r="A591" t="str">
        <f>IF('F2 - Facturation J'!$H$13=0,"Hide","")</f>
        <v>Hide</v>
      </c>
      <c r="B591" s="143"/>
      <c r="C591" s="143"/>
      <c r="D591" s="143"/>
      <c r="E591" s="143"/>
      <c r="F591" s="143"/>
      <c r="G591" s="143"/>
      <c r="H591" s="143"/>
      <c r="I591" s="143"/>
    </row>
    <row r="592" spans="1:13" x14ac:dyDescent="0.25">
      <c r="A592" t="str">
        <f>IF('F2 - Facturation J'!$H$13=0,"Hide","")</f>
        <v>Hide</v>
      </c>
      <c r="B592" s="143"/>
      <c r="C592" s="147" t="s">
        <v>361</v>
      </c>
      <c r="D592" s="143"/>
      <c r="E592" s="143"/>
      <c r="F592" s="143"/>
      <c r="G592" s="143"/>
      <c r="H592" s="143"/>
      <c r="I592" s="143"/>
    </row>
    <row r="593" spans="1:9" x14ac:dyDescent="0.25">
      <c r="A593" t="str">
        <f>IF('F2 - Facturation J'!$H$13=0,"Hide","")</f>
        <v>Hide</v>
      </c>
      <c r="B593" s="143"/>
      <c r="C593" s="143" t="s">
        <v>360</v>
      </c>
      <c r="D593" s="143"/>
      <c r="E593" s="143"/>
      <c r="F593" s="143"/>
      <c r="G593" s="143"/>
      <c r="H593" s="143"/>
      <c r="I593" s="143"/>
    </row>
    <row r="594" spans="1:9" x14ac:dyDescent="0.25">
      <c r="A594" t="str">
        <f>IF('F2 - Facturation J'!$H$13=0,"Hide","")</f>
        <v>Hide</v>
      </c>
      <c r="B594" s="143"/>
      <c r="C594" s="143"/>
      <c r="D594" s="143"/>
      <c r="E594" s="143"/>
      <c r="F594" s="143"/>
      <c r="G594" s="143"/>
      <c r="H594" s="143"/>
      <c r="I594" s="143"/>
    </row>
    <row r="595" spans="1:9" x14ac:dyDescent="0.25">
      <c r="A595" t="str">
        <f>IF('F2 - Facturation J'!$H$13=0,"Hide","")</f>
        <v>Hide</v>
      </c>
      <c r="B595" s="143"/>
      <c r="C595" s="771" t="s">
        <v>359</v>
      </c>
      <c r="D595" s="771"/>
      <c r="E595" s="144">
        <f>0.11*D579</f>
        <v>0</v>
      </c>
      <c r="F595" s="143" t="s">
        <v>353</v>
      </c>
      <c r="G595" s="143"/>
      <c r="H595" s="143"/>
      <c r="I595" s="143"/>
    </row>
    <row r="596" spans="1:9" x14ac:dyDescent="0.25">
      <c r="A596" t="str">
        <f>IF('F2 - Facturation J'!$H$13=0,"Hide","")</f>
        <v>Hide</v>
      </c>
      <c r="B596" s="143"/>
      <c r="C596" s="143"/>
      <c r="D596" s="143"/>
      <c r="E596" s="143"/>
      <c r="F596" s="143"/>
      <c r="G596" s="143"/>
      <c r="H596" s="143"/>
      <c r="I596" s="143"/>
    </row>
    <row r="597" spans="1:9" x14ac:dyDescent="0.25">
      <c r="A597" t="str">
        <f>IF('F2 - Facturation J'!$H$13=0,"Hide","")</f>
        <v>Hide</v>
      </c>
      <c r="B597" s="143"/>
      <c r="C597" s="143" t="s">
        <v>358</v>
      </c>
      <c r="D597" s="143"/>
      <c r="E597" s="143"/>
      <c r="F597" s="143"/>
      <c r="G597" s="143"/>
      <c r="H597" s="143"/>
      <c r="I597" s="143"/>
    </row>
    <row r="598" spans="1:9" x14ac:dyDescent="0.25">
      <c r="A598" t="str">
        <f>IF('F2 - Facturation J'!$H$13=0,"Hide","")</f>
        <v>Hide</v>
      </c>
      <c r="B598" s="143"/>
      <c r="C598" s="143"/>
      <c r="D598" s="143"/>
      <c r="E598" s="143"/>
      <c r="F598" s="143"/>
      <c r="G598" s="143"/>
      <c r="H598" s="143"/>
      <c r="I598" s="143"/>
    </row>
    <row r="599" spans="1:9" x14ac:dyDescent="0.25">
      <c r="A599" t="str">
        <f>IF('F2 - Facturation J'!$H$13=0,"Hide","")</f>
        <v>Hide</v>
      </c>
      <c r="B599" s="143"/>
      <c r="C599" s="771" t="s">
        <v>357</v>
      </c>
      <c r="D599" s="771"/>
      <c r="E599" s="144">
        <f xml:space="preserve"> 0.22*D579</f>
        <v>0</v>
      </c>
      <c r="F599" s="143" t="s">
        <v>353</v>
      </c>
      <c r="G599" s="143"/>
      <c r="H599" s="143"/>
      <c r="I599" s="143"/>
    </row>
    <row r="600" spans="1:9" x14ac:dyDescent="0.25">
      <c r="A600" t="str">
        <f>IF('F2 - Facturation J'!$H$13=0,"Hide","")</f>
        <v>Hide</v>
      </c>
      <c r="B600" s="143"/>
      <c r="C600" s="143"/>
      <c r="D600" s="143"/>
      <c r="E600" s="143"/>
      <c r="F600" s="143"/>
      <c r="G600" s="143"/>
      <c r="H600" s="143"/>
      <c r="I600" s="143"/>
    </row>
    <row r="601" spans="1:9" x14ac:dyDescent="0.25">
      <c r="A601" t="str">
        <f>IF('F2 - Facturation J'!$H$13=0,"Hide","")</f>
        <v>Hide</v>
      </c>
      <c r="B601" s="143"/>
      <c r="C601" s="791" t="s">
        <v>399</v>
      </c>
      <c r="D601" s="791"/>
      <c r="E601" s="791"/>
      <c r="F601" s="791"/>
      <c r="G601" s="791"/>
      <c r="H601" s="791"/>
      <c r="I601" s="143"/>
    </row>
    <row r="602" spans="1:9" x14ac:dyDescent="0.25">
      <c r="A602" t="str">
        <f>IF('F2 - Facturation J'!$H$13=0,"Hide","")</f>
        <v>Hide</v>
      </c>
      <c r="B602" s="143"/>
      <c r="C602" s="143"/>
      <c r="D602" s="143"/>
      <c r="E602" s="143"/>
      <c r="F602" s="143"/>
      <c r="G602" s="143"/>
      <c r="H602" s="143"/>
      <c r="I602" s="143"/>
    </row>
    <row r="603" spans="1:9" x14ac:dyDescent="0.25">
      <c r="A603" t="str">
        <f>IF('F2 - Facturation J'!$H$13=0,"Hide","")</f>
        <v>Hide</v>
      </c>
      <c r="B603" s="143"/>
      <c r="C603" s="144">
        <f>E590+E595</f>
        <v>0</v>
      </c>
      <c r="D603" s="143" t="s">
        <v>353</v>
      </c>
      <c r="E603" s="143"/>
      <c r="F603" s="143"/>
      <c r="G603" s="143"/>
      <c r="H603" s="143"/>
      <c r="I603" s="143"/>
    </row>
    <row r="604" spans="1:9" x14ac:dyDescent="0.25">
      <c r="A604" t="str">
        <f>IF('F2 - Facturation J'!$H$13=0,"Hide","")</f>
        <v>Hide</v>
      </c>
      <c r="B604" s="143"/>
      <c r="C604" s="143"/>
      <c r="D604" s="143"/>
      <c r="E604" s="143"/>
      <c r="F604" s="143"/>
      <c r="G604" s="143"/>
      <c r="H604" s="143"/>
      <c r="I604" s="143"/>
    </row>
    <row r="605" spans="1:9" x14ac:dyDescent="0.25">
      <c r="A605" t="str">
        <f>IF('F2 - Facturation J'!$H$13=0,"Hide","")</f>
        <v>Hide</v>
      </c>
      <c r="B605" s="143"/>
      <c r="C605" s="792" t="s">
        <v>398</v>
      </c>
      <c r="D605" s="792"/>
      <c r="E605" s="792"/>
      <c r="F605" s="792"/>
      <c r="G605" s="792"/>
      <c r="H605" s="792"/>
      <c r="I605" s="143"/>
    </row>
    <row r="606" spans="1:9" x14ac:dyDescent="0.25">
      <c r="A606" t="str">
        <f>IF('F2 - Facturation J'!$H$13=0,"Hide","")</f>
        <v>Hide</v>
      </c>
      <c r="B606" s="143"/>
      <c r="C606" s="143"/>
      <c r="D606" s="143"/>
      <c r="E606" s="143"/>
      <c r="F606" s="143"/>
      <c r="G606" s="143"/>
      <c r="H606" s="143"/>
      <c r="I606" s="143"/>
    </row>
    <row r="607" spans="1:9" x14ac:dyDescent="0.25">
      <c r="A607" t="str">
        <f>IF('F2 - Facturation J'!$H$13=0,"Hide","")</f>
        <v>Hide</v>
      </c>
      <c r="B607" s="143"/>
      <c r="C607" s="144">
        <f>E590+E599</f>
        <v>0</v>
      </c>
      <c r="D607" s="143" t="s">
        <v>353</v>
      </c>
      <c r="E607" s="143"/>
      <c r="F607" s="143"/>
      <c r="G607" s="143"/>
      <c r="H607" s="143"/>
      <c r="I607" s="143"/>
    </row>
    <row r="608" spans="1:9" x14ac:dyDescent="0.25">
      <c r="A608" t="str">
        <f>IF('F2 - Facturation J'!$H$13=0,"Hide","")</f>
        <v>Hide</v>
      </c>
      <c r="B608" s="143"/>
      <c r="C608" s="143"/>
      <c r="D608" s="143"/>
      <c r="E608" s="143"/>
      <c r="F608" s="143"/>
      <c r="G608" s="143"/>
      <c r="H608" s="143"/>
      <c r="I608" s="143"/>
    </row>
    <row r="609" spans="1:9" x14ac:dyDescent="0.25">
      <c r="A609" t="str">
        <f>IF('F2 - Facturation J'!$H$13=0,"Hide","")</f>
        <v>Hide</v>
      </c>
      <c r="B609" s="143"/>
      <c r="C609" s="774" t="s">
        <v>397</v>
      </c>
      <c r="D609" s="774"/>
      <c r="E609" s="774"/>
      <c r="F609" s="774"/>
      <c r="G609" s="774"/>
      <c r="H609" s="774"/>
      <c r="I609" s="143"/>
    </row>
    <row r="610" spans="1:9" x14ac:dyDescent="0.25">
      <c r="A610" t="str">
        <f>IF('F2 - Facturation J'!$H$13=0,"Hide","")</f>
        <v>Hide</v>
      </c>
      <c r="B610" s="143"/>
      <c r="C610" s="143"/>
      <c r="D610" s="143"/>
      <c r="E610" s="143"/>
      <c r="F610" s="143"/>
      <c r="G610" s="143"/>
      <c r="H610" s="143"/>
      <c r="I610" s="143"/>
    </row>
    <row r="611" spans="1:9" x14ac:dyDescent="0.25">
      <c r="A611" t="str">
        <f>IF('F2 - Facturation J'!$H$13=0,"Hide","")</f>
        <v>Hide</v>
      </c>
      <c r="B611" s="143"/>
      <c r="C611" s="144">
        <f>C603</f>
        <v>0</v>
      </c>
      <c r="D611" s="149" t="s">
        <v>353</v>
      </c>
      <c r="E611" s="143"/>
      <c r="F611" s="143"/>
      <c r="G611" s="143"/>
      <c r="H611" s="143"/>
      <c r="I611" s="143"/>
    </row>
    <row r="612" spans="1:9" x14ac:dyDescent="0.25">
      <c r="A612" t="str">
        <f>IF('F2 - Facturation J'!$H$13=0,"Hide","")</f>
        <v>Hide</v>
      </c>
      <c r="B612" s="143"/>
      <c r="C612" s="143"/>
      <c r="D612" s="143"/>
      <c r="E612" s="143"/>
      <c r="F612" s="143"/>
      <c r="G612" s="143"/>
      <c r="H612" s="143"/>
      <c r="I612" s="143"/>
    </row>
    <row r="613" spans="1:9" x14ac:dyDescent="0.25">
      <c r="A613" t="str">
        <f>IF('F2 - Facturation J'!$H$13=0,"Hide","")</f>
        <v>Hide</v>
      </c>
      <c r="B613" s="143"/>
      <c r="C613" s="143"/>
      <c r="D613" s="143"/>
      <c r="E613" s="143"/>
      <c r="F613" s="143"/>
      <c r="G613" s="143"/>
      <c r="H613" s="143"/>
      <c r="I613" s="143"/>
    </row>
    <row r="614" spans="1:9" x14ac:dyDescent="0.25">
      <c r="A614" t="str">
        <f>IF('F2 - Facturation J'!$H$13=0,"Hide","")</f>
        <v>Hide</v>
      </c>
      <c r="B614" s="143"/>
      <c r="C614" s="770" t="s">
        <v>352</v>
      </c>
      <c r="D614" s="770"/>
      <c r="E614" s="770"/>
      <c r="F614" s="770"/>
      <c r="G614" s="770"/>
      <c r="H614" s="770"/>
      <c r="I614" s="143"/>
    </row>
    <row r="615" spans="1:9" x14ac:dyDescent="0.25">
      <c r="A615" t="str">
        <f>IF('F2 - Facturation J'!$H$13=0,"Hide","")</f>
        <v>Hide</v>
      </c>
      <c r="B615" s="143"/>
      <c r="C615" s="143"/>
      <c r="D615" s="143"/>
      <c r="E615" s="143"/>
      <c r="F615" s="143"/>
      <c r="G615" s="143"/>
      <c r="H615" s="143"/>
      <c r="I615" s="143"/>
    </row>
    <row r="616" spans="1:9" x14ac:dyDescent="0.25">
      <c r="A616" t="str">
        <f>IF('F2 - Facturation J'!$H$13=0,"Hide","")</f>
        <v>Hide</v>
      </c>
      <c r="B616" s="143"/>
      <c r="C616" s="147" t="s">
        <v>351</v>
      </c>
      <c r="D616" s="143"/>
      <c r="E616" s="143"/>
      <c r="F616" s="143"/>
      <c r="G616" s="143"/>
      <c r="H616" s="143"/>
      <c r="I616" s="143"/>
    </row>
    <row r="617" spans="1:9" x14ac:dyDescent="0.25">
      <c r="A617" t="str">
        <f>IF('F2 - Facturation J'!$H$13=0,"Hide","")</f>
        <v>Hide</v>
      </c>
      <c r="B617" s="143"/>
      <c r="C617" s="143" t="s">
        <v>350</v>
      </c>
      <c r="D617" s="143"/>
      <c r="E617" s="144">
        <f>C611*0.2</f>
        <v>0</v>
      </c>
      <c r="F617" s="143" t="s">
        <v>349</v>
      </c>
      <c r="G617" s="143"/>
      <c r="H617" s="143"/>
      <c r="I617" s="143"/>
    </row>
    <row r="618" spans="1:9" x14ac:dyDescent="0.25">
      <c r="A618" t="str">
        <f>IF('F2 - Facturation J'!$H$13=0,"Hide","")</f>
        <v>Hide</v>
      </c>
      <c r="B618" s="143"/>
      <c r="C618" s="143" t="s">
        <v>348</v>
      </c>
      <c r="D618" s="143"/>
      <c r="E618" s="146">
        <f>E617*40</f>
        <v>0</v>
      </c>
      <c r="F618" s="143" t="s">
        <v>347</v>
      </c>
      <c r="G618" s="143"/>
      <c r="H618" s="143"/>
      <c r="I618" s="143"/>
    </row>
    <row r="619" spans="1:9" x14ac:dyDescent="0.25">
      <c r="A619" t="str">
        <f>IF('F2 - Facturation J'!$H$13=0,"Hide","")</f>
        <v>Hide</v>
      </c>
      <c r="B619" s="143"/>
      <c r="C619" s="143"/>
      <c r="D619" s="143"/>
      <c r="E619" s="143"/>
      <c r="F619" s="143"/>
      <c r="G619" s="143"/>
      <c r="H619" s="143"/>
      <c r="I619" s="143"/>
    </row>
    <row r="620" spans="1:9" x14ac:dyDescent="0.25">
      <c r="A620" t="str">
        <f>IF('F2 - Facturation J'!$H$13=0,"Hide","")</f>
        <v>Hide</v>
      </c>
      <c r="B620" s="143"/>
      <c r="C620" s="143" t="s">
        <v>346</v>
      </c>
      <c r="D620" s="143"/>
      <c r="E620" s="143"/>
      <c r="F620" s="143"/>
      <c r="G620" s="143"/>
      <c r="H620" s="143"/>
      <c r="I620" s="143"/>
    </row>
    <row r="621" spans="1:9" x14ac:dyDescent="0.25">
      <c r="A621" t="str">
        <f>IF('F2 - Facturation J'!$H$13=0,"Hide","")</f>
        <v>Hide</v>
      </c>
      <c r="B621" s="143"/>
      <c r="C621" s="775" t="s">
        <v>345</v>
      </c>
      <c r="D621" s="775"/>
      <c r="E621" s="775"/>
      <c r="F621" s="775"/>
      <c r="G621" s="775"/>
      <c r="H621" s="775"/>
      <c r="I621" s="143"/>
    </row>
    <row r="622" spans="1:9" x14ac:dyDescent="0.25">
      <c r="A622" t="str">
        <f>IF('F2 - Facturation J'!$H$13=0,"Hide","")</f>
        <v>Hide</v>
      </c>
      <c r="B622" s="143"/>
      <c r="C622" s="143"/>
      <c r="D622" s="143"/>
      <c r="E622" s="143"/>
      <c r="F622" s="143"/>
      <c r="G622" s="143"/>
      <c r="H622" s="143"/>
      <c r="I622" s="143"/>
    </row>
    <row r="623" spans="1:9" x14ac:dyDescent="0.25">
      <c r="A623" t="str">
        <f>IF('F2 - Facturation J'!$H$13=0,"Hide","")</f>
        <v>Hide</v>
      </c>
      <c r="B623" s="143"/>
      <c r="C623" s="146" t="s">
        <v>396</v>
      </c>
      <c r="D623" s="143"/>
      <c r="E623" s="143"/>
      <c r="F623" s="143"/>
      <c r="G623" s="143"/>
      <c r="H623" s="143"/>
      <c r="I623" s="143"/>
    </row>
    <row r="624" spans="1:9" x14ac:dyDescent="0.25">
      <c r="A624" t="str">
        <f>IF('F2 - Facturation J'!$H$13=0,"Hide","")</f>
        <v>Hide</v>
      </c>
      <c r="B624" s="143"/>
      <c r="C624" s="144">
        <f>C611-E617</f>
        <v>0</v>
      </c>
      <c r="D624" s="143" t="s">
        <v>343</v>
      </c>
      <c r="E624" s="143"/>
      <c r="F624" s="143"/>
      <c r="G624" s="143"/>
      <c r="H624" s="143"/>
      <c r="I624" s="143"/>
    </row>
    <row r="625" spans="1:9" x14ac:dyDescent="0.25">
      <c r="A625" t="str">
        <f>IF('F2 - Facturation J'!$H$13=0,"Hide","")</f>
        <v>Hide</v>
      </c>
      <c r="B625" s="143"/>
      <c r="C625" s="143"/>
      <c r="D625" s="143"/>
      <c r="E625" s="143"/>
      <c r="F625" s="143"/>
      <c r="G625" s="143"/>
      <c r="H625" s="143"/>
      <c r="I625" s="143"/>
    </row>
    <row r="626" spans="1:9" x14ac:dyDescent="0.25">
      <c r="A626" t="str">
        <f>IF('F2 - Facturation J'!$H$13=0,"Hide","")</f>
        <v>Hide</v>
      </c>
      <c r="B626" s="143"/>
      <c r="C626" s="143"/>
      <c r="D626" s="143"/>
      <c r="E626" s="143"/>
      <c r="F626" s="143"/>
      <c r="G626" s="143"/>
      <c r="H626" s="143"/>
      <c r="I626" s="143"/>
    </row>
    <row r="627" spans="1:9" x14ac:dyDescent="0.25">
      <c r="A627" t="str">
        <f>IF('F2 - Facturation J'!$H$13=0,"Hide","")</f>
        <v>Hide</v>
      </c>
      <c r="B627" s="143"/>
      <c r="C627" s="143"/>
      <c r="D627" s="143"/>
      <c r="E627" s="143"/>
      <c r="F627" s="143"/>
      <c r="G627" s="143"/>
      <c r="H627" s="143"/>
      <c r="I627" s="143"/>
    </row>
    <row r="628" spans="1:9" x14ac:dyDescent="0.25">
      <c r="A628" t="str">
        <f>IF('F2 - Facturation J'!$H$13=0,"Hide","")</f>
        <v>Hide</v>
      </c>
      <c r="B628" s="143"/>
      <c r="C628" s="143"/>
      <c r="D628" s="143"/>
      <c r="E628" s="143"/>
      <c r="F628" s="143"/>
      <c r="G628" s="143"/>
      <c r="H628" s="143"/>
      <c r="I628" s="143"/>
    </row>
    <row r="629" spans="1:9" x14ac:dyDescent="0.25">
      <c r="A629" t="str">
        <f>IF('F2 - Facturation J'!$H$13=0,"Hide","")</f>
        <v>Hide</v>
      </c>
      <c r="B629" s="143"/>
      <c r="C629" s="143"/>
      <c r="D629" s="143"/>
      <c r="E629" s="143"/>
      <c r="F629" s="143"/>
      <c r="G629" s="143"/>
      <c r="H629" s="143"/>
      <c r="I629" s="143"/>
    </row>
    <row r="630" spans="1:9" x14ac:dyDescent="0.25">
      <c r="A630" t="str">
        <f>IF('F2 - Facturation J'!$H$13=0,"Hide","")</f>
        <v>Hide</v>
      </c>
      <c r="B630" s="143"/>
      <c r="C630" s="143"/>
      <c r="D630" s="143"/>
      <c r="E630" s="143"/>
      <c r="F630" s="143"/>
      <c r="G630" s="143"/>
      <c r="H630" s="143"/>
      <c r="I630" s="143"/>
    </row>
    <row r="631" spans="1:9" x14ac:dyDescent="0.25">
      <c r="A631" t="str">
        <f>IF('F2 - Facturation J'!$H$13=0,"Hide","")</f>
        <v>Hide</v>
      </c>
      <c r="B631" s="143"/>
      <c r="C631" s="143"/>
      <c r="D631" s="143"/>
      <c r="E631" s="143"/>
      <c r="F631" s="143"/>
      <c r="G631" s="143"/>
      <c r="H631" s="143"/>
      <c r="I631" s="143"/>
    </row>
    <row r="632" spans="1:9" x14ac:dyDescent="0.25">
      <c r="A632" t="str">
        <f>IF('F2 - Facturation J'!$H$13=0,"Hide","")</f>
        <v>Hide</v>
      </c>
      <c r="B632" s="143"/>
      <c r="C632" s="143"/>
      <c r="D632" s="143"/>
      <c r="E632" s="143"/>
      <c r="F632" s="143"/>
      <c r="G632" s="143"/>
      <c r="H632" s="143"/>
      <c r="I632" s="143"/>
    </row>
    <row r="633" spans="1:9" x14ac:dyDescent="0.25">
      <c r="A633" t="str">
        <f>IF('F2 - Facturation J'!$H$13=0,"Hide","")</f>
        <v>Hide</v>
      </c>
      <c r="B633" s="143"/>
      <c r="C633" s="143"/>
      <c r="D633" s="143"/>
      <c r="E633" s="143"/>
      <c r="F633" s="143"/>
      <c r="G633" s="143"/>
      <c r="H633" s="143"/>
      <c r="I633" s="143"/>
    </row>
    <row r="634" spans="1:9" x14ac:dyDescent="0.25">
      <c r="A634" t="str">
        <f>IF('F2 - Facturation J'!$H$13=0,"Hide","")</f>
        <v>Hide</v>
      </c>
      <c r="B634" s="143"/>
      <c r="C634" s="143"/>
      <c r="D634" s="143"/>
      <c r="E634" s="143"/>
      <c r="F634" s="143"/>
      <c r="G634" s="143"/>
      <c r="H634" s="143"/>
      <c r="I634" s="143"/>
    </row>
    <row r="635" spans="1:9" x14ac:dyDescent="0.25">
      <c r="A635" t="str">
        <f>IF('F2 - Facturation J'!$H$13=0,"Hide","")</f>
        <v>Hide</v>
      </c>
      <c r="B635" s="143"/>
      <c r="C635" s="143" t="s">
        <v>342</v>
      </c>
      <c r="D635" s="144">
        <f>C624</f>
        <v>0</v>
      </c>
      <c r="E635" s="143" t="s">
        <v>339</v>
      </c>
      <c r="F635" s="143"/>
      <c r="G635" s="143"/>
      <c r="H635" s="143"/>
      <c r="I635" s="143"/>
    </row>
    <row r="636" spans="1:9" ht="18.75" x14ac:dyDescent="0.3">
      <c r="A636" t="str">
        <f>IF('F2 - Facturation J'!$H$13=0,"Hide","")</f>
        <v>Hide</v>
      </c>
      <c r="B636" s="150" t="s">
        <v>394</v>
      </c>
      <c r="C636" s="144">
        <f>D635*0.2</f>
        <v>0</v>
      </c>
      <c r="D636" s="143" t="s">
        <v>341</v>
      </c>
      <c r="E636" s="143"/>
      <c r="F636" s="143"/>
      <c r="G636" s="143"/>
      <c r="H636" s="143"/>
      <c r="I636" s="143"/>
    </row>
    <row r="637" spans="1:9" x14ac:dyDescent="0.25">
      <c r="A637" t="str">
        <f>IF('F2 - Facturation J'!$H$13=0,"Hide","")</f>
        <v>Hide</v>
      </c>
      <c r="B637" s="143"/>
      <c r="C637" s="143"/>
      <c r="D637" s="143"/>
      <c r="E637" s="143"/>
      <c r="F637" s="143"/>
      <c r="G637" s="143"/>
      <c r="H637" s="143"/>
      <c r="I637" s="143"/>
    </row>
    <row r="638" spans="1:9" x14ac:dyDescent="0.25">
      <c r="A638" t="str">
        <f>IF('F2 - Facturation J'!$H$13=0,"Hide","")</f>
        <v>Hide</v>
      </c>
      <c r="B638" s="143"/>
      <c r="C638" s="143"/>
      <c r="D638" s="143"/>
      <c r="E638" s="143"/>
      <c r="F638" s="143"/>
      <c r="G638" s="143"/>
      <c r="H638" s="143"/>
      <c r="I638" s="143"/>
    </row>
    <row r="639" spans="1:9" x14ac:dyDescent="0.25">
      <c r="A639" t="str">
        <f>IF('F2 - Facturation J'!$H$13=0,"Hide","")</f>
        <v>Hide</v>
      </c>
      <c r="B639" s="143"/>
      <c r="C639" s="143"/>
      <c r="D639" s="143"/>
      <c r="E639" s="143"/>
      <c r="F639" s="143"/>
      <c r="G639" s="143"/>
      <c r="H639" s="143"/>
      <c r="I639" s="143"/>
    </row>
    <row r="640" spans="1:9" x14ac:dyDescent="0.25">
      <c r="A640" t="str">
        <f>IF('F2 - Facturation J'!$H$13=0,"Hide","")</f>
        <v>Hide</v>
      </c>
      <c r="B640" s="143"/>
      <c r="C640" s="143"/>
      <c r="D640" s="143"/>
      <c r="E640" s="143"/>
      <c r="F640" s="143"/>
      <c r="G640" s="143"/>
      <c r="H640" s="143"/>
      <c r="I640" s="143"/>
    </row>
    <row r="641" spans="1:9" x14ac:dyDescent="0.25">
      <c r="A641" t="str">
        <f>IF('F2 - Facturation J'!$H$13=0,"Hide","")</f>
        <v>Hide</v>
      </c>
      <c r="B641" s="143"/>
      <c r="C641" s="143"/>
      <c r="D641" s="143"/>
      <c r="E641" s="143"/>
      <c r="F641" s="143"/>
      <c r="G641" s="143"/>
      <c r="H641" s="143"/>
      <c r="I641" s="143"/>
    </row>
    <row r="642" spans="1:9" x14ac:dyDescent="0.25">
      <c r="A642" t="str">
        <f>IF('F2 - Facturation J'!$H$13=0,"Hide","")</f>
        <v>Hide</v>
      </c>
      <c r="B642" s="143"/>
      <c r="C642" s="145" t="s">
        <v>395</v>
      </c>
      <c r="D642" s="144">
        <f>C624</f>
        <v>0</v>
      </c>
      <c r="E642" s="143" t="s">
        <v>339</v>
      </c>
      <c r="F642" s="143"/>
      <c r="G642" s="143"/>
      <c r="H642" s="143"/>
      <c r="I642" s="143"/>
    </row>
    <row r="643" spans="1:9" ht="18.75" x14ac:dyDescent="0.3">
      <c r="A643" t="str">
        <f>IF('F2 - Facturation J'!$H$13=0,"Hide","")</f>
        <v>Hide</v>
      </c>
      <c r="B643" s="150" t="s">
        <v>394</v>
      </c>
      <c r="C643" s="144">
        <f>D642*0.23</f>
        <v>0</v>
      </c>
      <c r="D643" s="143" t="s">
        <v>338</v>
      </c>
      <c r="E643" s="143"/>
      <c r="F643" s="143"/>
      <c r="G643" s="143"/>
      <c r="H643" s="143"/>
      <c r="I643" s="143"/>
    </row>
    <row r="644" spans="1:9" x14ac:dyDescent="0.25">
      <c r="A644" t="str">
        <f>IF('F2 - Facturation J'!$H$13=0,"Hide","")</f>
        <v>Hide</v>
      </c>
      <c r="B644" s="143"/>
      <c r="C644" s="143"/>
      <c r="D644" s="143"/>
      <c r="E644" s="143"/>
      <c r="F644" s="143"/>
      <c r="G644" s="143"/>
      <c r="H644" s="143"/>
      <c r="I644" s="143"/>
    </row>
    <row r="645" spans="1:9" x14ac:dyDescent="0.25">
      <c r="A645" t="str">
        <f>IF('F2 - Facturation J'!$H$13=0,"Hide","")</f>
        <v>Hide</v>
      </c>
      <c r="B645" s="143"/>
      <c r="C645" s="143"/>
      <c r="D645" s="143"/>
      <c r="E645" s="143"/>
      <c r="F645" s="143"/>
      <c r="G645" s="143"/>
      <c r="H645" s="143"/>
      <c r="I645" s="143"/>
    </row>
    <row r="646" spans="1:9" x14ac:dyDescent="0.25">
      <c r="A646" t="str">
        <f>IF('F2 - Facturation J'!$H$13=0,"Hide","")</f>
        <v>Hide</v>
      </c>
      <c r="B646" s="143"/>
      <c r="C646" s="143"/>
      <c r="D646" s="143"/>
      <c r="E646" s="143"/>
      <c r="F646" s="143"/>
      <c r="G646" s="143"/>
      <c r="H646" s="143"/>
      <c r="I646" s="143"/>
    </row>
    <row r="647" spans="1:9" x14ac:dyDescent="0.25">
      <c r="A647" t="str">
        <f>IF('F2 - Facturation J'!$H$13=0,"Hide","")</f>
        <v>Hide</v>
      </c>
      <c r="B647" s="143"/>
      <c r="C647" s="779" t="s">
        <v>337</v>
      </c>
      <c r="D647" s="779"/>
      <c r="E647" s="779"/>
      <c r="F647" s="144">
        <f>C624</f>
        <v>0</v>
      </c>
      <c r="G647" s="143" t="s">
        <v>46</v>
      </c>
      <c r="H647" s="143"/>
      <c r="I647" s="143"/>
    </row>
    <row r="648" spans="1:9" x14ac:dyDescent="0.25">
      <c r="A648" t="str">
        <f>IF('F2 - Facturation J'!$H$13=0,"Hide","")</f>
        <v>Hide</v>
      </c>
      <c r="B648" s="143"/>
      <c r="C648" s="779" t="s">
        <v>393</v>
      </c>
      <c r="D648" s="779"/>
      <c r="E648" s="779"/>
      <c r="F648" s="144">
        <f>C636</f>
        <v>0</v>
      </c>
      <c r="G648" s="143" t="s">
        <v>46</v>
      </c>
      <c r="H648" s="143"/>
      <c r="I648" s="143"/>
    </row>
    <row r="649" spans="1:9" x14ac:dyDescent="0.25">
      <c r="A649" t="str">
        <f>IF('F2 - Facturation J'!$H$13=0,"Hide","")</f>
        <v>Hide</v>
      </c>
      <c r="B649" s="143"/>
      <c r="C649" s="779" t="s">
        <v>392</v>
      </c>
      <c r="D649" s="779"/>
      <c r="E649" s="779"/>
      <c r="F649" s="144">
        <f>C643</f>
        <v>0</v>
      </c>
      <c r="G649" s="143" t="s">
        <v>46</v>
      </c>
      <c r="H649" s="143"/>
      <c r="I649" s="143"/>
    </row>
    <row r="650" spans="1:9" x14ac:dyDescent="0.25">
      <c r="A650" t="str">
        <f>IF('F2 - Facturation J'!$H$13=0,"Hide","")</f>
        <v>Hide</v>
      </c>
      <c r="B650" s="143"/>
      <c r="C650" s="143"/>
      <c r="D650" s="143"/>
      <c r="E650" s="143"/>
      <c r="F650" s="143"/>
      <c r="G650" s="143"/>
      <c r="H650" s="143"/>
      <c r="I650" s="143"/>
    </row>
    <row r="651" spans="1:9" ht="15.75" x14ac:dyDescent="0.25">
      <c r="A651" t="str">
        <f>IF('F2 - Facturation J'!$H$13=0,"Hide","")</f>
        <v>Hide</v>
      </c>
      <c r="B651" s="143"/>
      <c r="C651" s="780" t="s">
        <v>391</v>
      </c>
      <c r="D651" s="779"/>
      <c r="E651" s="779"/>
      <c r="F651" s="144">
        <f>F647-F648-F649</f>
        <v>0</v>
      </c>
      <c r="G651" s="143" t="s">
        <v>46</v>
      </c>
      <c r="H651" s="143"/>
      <c r="I651" s="143"/>
    </row>
    <row r="652" spans="1:9" x14ac:dyDescent="0.25">
      <c r="A652" t="str">
        <f>IF('F2 - Facturation J'!$H$13=0,"Hide","")</f>
        <v>Hide</v>
      </c>
      <c r="B652" s="143"/>
      <c r="C652" s="143"/>
      <c r="D652" s="143"/>
      <c r="E652" s="143"/>
      <c r="F652" s="143"/>
      <c r="G652" s="143"/>
      <c r="H652" s="143"/>
      <c r="I652" s="143"/>
    </row>
    <row r="653" spans="1:9" x14ac:dyDescent="0.25">
      <c r="A653" t="str">
        <f>IF('F2 - Facturation J'!$H$13=0,"Hide","")</f>
        <v>Hide</v>
      </c>
      <c r="B653" s="143"/>
      <c r="C653" s="143"/>
      <c r="D653" s="143"/>
      <c r="E653" s="143"/>
      <c r="F653" s="143"/>
      <c r="G653" s="143"/>
      <c r="H653" s="143"/>
      <c r="I653" s="143"/>
    </row>
    <row r="654" spans="1:9" x14ac:dyDescent="0.25">
      <c r="A654" t="str">
        <f>IF('F2 - Facturation J'!$H$13=0,"Hide","")</f>
        <v>Hide</v>
      </c>
      <c r="B654" s="143"/>
      <c r="C654" s="143"/>
      <c r="D654" s="143"/>
      <c r="E654" s="143"/>
      <c r="F654" s="143"/>
      <c r="G654" s="143"/>
      <c r="H654" s="143"/>
      <c r="I654" s="143"/>
    </row>
    <row r="655" spans="1:9" x14ac:dyDescent="0.25">
      <c r="A655" t="str">
        <f>IF('F2 - Facturation J'!$H$13=0,"Hide","")</f>
        <v>Hide</v>
      </c>
      <c r="B655" s="143"/>
      <c r="C655" s="143"/>
      <c r="D655" s="143"/>
      <c r="E655" s="143"/>
      <c r="F655" s="143"/>
      <c r="G655" s="143"/>
      <c r="H655" s="143"/>
      <c r="I655" s="143"/>
    </row>
    <row r="656" spans="1:9" x14ac:dyDescent="0.25">
      <c r="A656" t="str">
        <f>IF('F2 - Facturation J'!$H$13=0,"Hide","")</f>
        <v>Hide</v>
      </c>
      <c r="B656" s="143"/>
      <c r="C656" s="143"/>
      <c r="D656" s="143"/>
      <c r="E656" s="143"/>
      <c r="F656" s="143"/>
      <c r="G656" s="143"/>
      <c r="H656" s="143"/>
      <c r="I656" s="143"/>
    </row>
    <row r="657" spans="1:9" x14ac:dyDescent="0.25">
      <c r="A657" t="str">
        <f>IF('F2 - Facturation J'!$H$13=0,"Hide","")</f>
        <v>Hide</v>
      </c>
      <c r="B657" s="143"/>
      <c r="C657" s="790" t="s">
        <v>390</v>
      </c>
      <c r="D657" s="790"/>
      <c r="E657" s="790"/>
      <c r="F657" s="790"/>
      <c r="G657" s="790"/>
      <c r="H657" s="790"/>
      <c r="I657" s="143"/>
    </row>
    <row r="658" spans="1:9" x14ac:dyDescent="0.25">
      <c r="A658" t="str">
        <f>IF('F2 - Facturation J'!$H$13=0,"Hide","")</f>
        <v>Hide</v>
      </c>
      <c r="B658" s="143"/>
      <c r="C658" s="143"/>
      <c r="D658" s="143"/>
      <c r="E658" s="143"/>
      <c r="F658" s="143"/>
      <c r="G658" s="143"/>
      <c r="H658" s="143"/>
      <c r="I658" s="143"/>
    </row>
    <row r="659" spans="1:9" x14ac:dyDescent="0.25">
      <c r="A659" t="str">
        <f>IF('F2 - Facturation J'!$H$13=0,"Hide","")</f>
        <v>Hide</v>
      </c>
      <c r="B659" s="143"/>
      <c r="C659" s="147" t="s">
        <v>389</v>
      </c>
      <c r="D659" s="143"/>
      <c r="E659" s="143"/>
      <c r="F659" s="143"/>
      <c r="G659" s="143"/>
      <c r="H659" s="143"/>
      <c r="I659" s="143"/>
    </row>
    <row r="660" spans="1:9" x14ac:dyDescent="0.25">
      <c r="A660" t="str">
        <f>IF('F2 - Facturation J'!$H$13=0,"Hide","")</f>
        <v>Hide</v>
      </c>
      <c r="B660" s="143"/>
      <c r="C660" s="143"/>
      <c r="D660" s="143"/>
      <c r="E660" s="143"/>
      <c r="F660" s="143"/>
      <c r="G660" s="143"/>
      <c r="H660" s="143"/>
      <c r="I660" s="143"/>
    </row>
    <row r="661" spans="1:9" x14ac:dyDescent="0.25">
      <c r="A661" t="str">
        <f>IF('F2 - Facturation J'!$H$13=0,"Hide","")</f>
        <v>Hide</v>
      </c>
      <c r="B661" s="143"/>
      <c r="C661" s="143" t="s">
        <v>388</v>
      </c>
      <c r="D661" s="143"/>
      <c r="E661" s="144">
        <f>0.64*E579</f>
        <v>0</v>
      </c>
      <c r="F661" s="143" t="s">
        <v>353</v>
      </c>
      <c r="G661" s="143"/>
      <c r="H661" s="143"/>
      <c r="I661" s="143"/>
    </row>
    <row r="662" spans="1:9" x14ac:dyDescent="0.25">
      <c r="A662" t="str">
        <f>IF('F2 - Facturation J'!$H$13=0,"Hide","")</f>
        <v>Hide</v>
      </c>
      <c r="B662" s="143"/>
      <c r="C662" s="143"/>
      <c r="D662" s="143"/>
      <c r="E662" s="143"/>
      <c r="F662" s="143"/>
      <c r="G662" s="143"/>
      <c r="H662" s="143"/>
      <c r="I662" s="143"/>
    </row>
    <row r="663" spans="1:9" x14ac:dyDescent="0.25">
      <c r="A663" t="str">
        <f>IF('F2 - Facturation J'!$H$13=0,"Hide","")</f>
        <v>Hide</v>
      </c>
      <c r="B663" s="143"/>
      <c r="C663" s="147" t="s">
        <v>361</v>
      </c>
      <c r="D663" s="143"/>
      <c r="E663" s="143"/>
      <c r="F663" s="143"/>
      <c r="G663" s="143"/>
      <c r="H663" s="143"/>
      <c r="I663" s="143"/>
    </row>
    <row r="664" spans="1:9" x14ac:dyDescent="0.25">
      <c r="A664" t="str">
        <f>IF('F2 - Facturation J'!$H$13=0,"Hide","")</f>
        <v>Hide</v>
      </c>
      <c r="B664" s="143"/>
      <c r="C664" s="143" t="s">
        <v>360</v>
      </c>
      <c r="D664" s="143"/>
      <c r="E664" s="143"/>
      <c r="F664" s="143"/>
      <c r="G664" s="143"/>
      <c r="H664" s="143"/>
      <c r="I664" s="143"/>
    </row>
    <row r="665" spans="1:9" x14ac:dyDescent="0.25">
      <c r="A665" t="str">
        <f>IF('F2 - Facturation J'!$H$13=0,"Hide","")</f>
        <v>Hide</v>
      </c>
      <c r="B665" s="143"/>
      <c r="C665" s="143"/>
      <c r="D665" s="143"/>
      <c r="E665" s="143"/>
      <c r="F665" s="143"/>
      <c r="G665" s="143"/>
      <c r="H665" s="143"/>
      <c r="I665" s="143"/>
    </row>
    <row r="666" spans="1:9" x14ac:dyDescent="0.25">
      <c r="A666" t="str">
        <f>IF('F2 - Facturation J'!$H$13=0,"Hide","")</f>
        <v>Hide</v>
      </c>
      <c r="B666" s="143"/>
      <c r="C666" s="771" t="s">
        <v>359</v>
      </c>
      <c r="D666" s="771"/>
      <c r="E666" s="144">
        <f>0.11*E579</f>
        <v>0</v>
      </c>
      <c r="F666" s="143" t="s">
        <v>353</v>
      </c>
      <c r="G666" s="143"/>
      <c r="H666" s="143"/>
      <c r="I666" s="143"/>
    </row>
    <row r="667" spans="1:9" x14ac:dyDescent="0.25">
      <c r="A667" t="str">
        <f>IF('F2 - Facturation J'!$H$13=0,"Hide","")</f>
        <v>Hide</v>
      </c>
      <c r="B667" s="143"/>
      <c r="C667" s="143"/>
      <c r="D667" s="143"/>
      <c r="E667" s="143"/>
      <c r="F667" s="143"/>
      <c r="G667" s="143"/>
      <c r="H667" s="143"/>
      <c r="I667" s="143"/>
    </row>
    <row r="668" spans="1:9" x14ac:dyDescent="0.25">
      <c r="A668" t="str">
        <f>IF('F2 - Facturation J'!$H$13=0,"Hide","")</f>
        <v>Hide</v>
      </c>
      <c r="B668" s="143"/>
      <c r="C668" s="143" t="s">
        <v>358</v>
      </c>
      <c r="D668" s="143"/>
      <c r="E668" s="143"/>
      <c r="F668" s="143"/>
      <c r="G668" s="143"/>
      <c r="H668" s="143"/>
      <c r="I668" s="143"/>
    </row>
    <row r="669" spans="1:9" x14ac:dyDescent="0.25">
      <c r="A669" t="str">
        <f>IF('F2 - Facturation J'!$H$13=0,"Hide","")</f>
        <v>Hide</v>
      </c>
      <c r="B669" s="143"/>
      <c r="C669" s="143"/>
      <c r="D669" s="143"/>
      <c r="E669" s="143"/>
      <c r="F669" s="143"/>
      <c r="G669" s="143"/>
      <c r="H669" s="143"/>
      <c r="I669" s="143"/>
    </row>
    <row r="670" spans="1:9" x14ac:dyDescent="0.25">
      <c r="A670" t="str">
        <f>IF('F2 - Facturation J'!$H$13=0,"Hide","")</f>
        <v>Hide</v>
      </c>
      <c r="B670" s="143"/>
      <c r="C670" s="771" t="s">
        <v>357</v>
      </c>
      <c r="D670" s="771"/>
      <c r="E670" s="144">
        <f xml:space="preserve"> 0.22*E579</f>
        <v>0</v>
      </c>
      <c r="F670" s="143" t="s">
        <v>353</v>
      </c>
      <c r="G670" s="143"/>
      <c r="H670" s="143"/>
      <c r="I670" s="143"/>
    </row>
    <row r="671" spans="1:9" x14ac:dyDescent="0.25">
      <c r="A671" t="str">
        <f>IF('F2 - Facturation J'!$H$13=0,"Hide","")</f>
        <v>Hide</v>
      </c>
      <c r="B671" s="143"/>
      <c r="C671" s="143"/>
      <c r="D671" s="143"/>
      <c r="E671" s="143"/>
      <c r="F671" s="143"/>
      <c r="G671" s="143"/>
      <c r="H671" s="143"/>
      <c r="I671" s="143"/>
    </row>
    <row r="672" spans="1:9" x14ac:dyDescent="0.25">
      <c r="A672" t="str">
        <f>IF('F2 - Facturation J'!$H$13=0,"Hide","")</f>
        <v>Hide</v>
      </c>
      <c r="B672" s="143"/>
      <c r="C672" s="791" t="s">
        <v>387</v>
      </c>
      <c r="D672" s="791"/>
      <c r="E672" s="791"/>
      <c r="F672" s="791"/>
      <c r="G672" s="791"/>
      <c r="H672" s="791"/>
      <c r="I672" s="143"/>
    </row>
    <row r="673" spans="1:9" x14ac:dyDescent="0.25">
      <c r="A673" t="str">
        <f>IF('F2 - Facturation J'!$H$13=0,"Hide","")</f>
        <v>Hide</v>
      </c>
      <c r="B673" s="143"/>
      <c r="C673" s="143"/>
      <c r="D673" s="143"/>
      <c r="E673" s="143"/>
      <c r="F673" s="143"/>
      <c r="G673" s="143"/>
      <c r="H673" s="143"/>
      <c r="I673" s="143"/>
    </row>
    <row r="674" spans="1:9" x14ac:dyDescent="0.25">
      <c r="A674" t="str">
        <f>IF('F2 - Facturation J'!$H$13=0,"Hide","")</f>
        <v>Hide</v>
      </c>
      <c r="B674" s="143"/>
      <c r="C674" s="144">
        <f>E661+E666</f>
        <v>0</v>
      </c>
      <c r="D674" s="143" t="s">
        <v>353</v>
      </c>
      <c r="E674" s="143"/>
      <c r="F674" s="143"/>
      <c r="G674" s="143"/>
      <c r="H674" s="143"/>
      <c r="I674" s="143"/>
    </row>
    <row r="675" spans="1:9" x14ac:dyDescent="0.25">
      <c r="A675" t="str">
        <f>IF('F2 - Facturation J'!$H$13=0,"Hide","")</f>
        <v>Hide</v>
      </c>
      <c r="B675" s="143"/>
      <c r="C675" s="143"/>
      <c r="D675" s="143"/>
      <c r="E675" s="143"/>
      <c r="F675" s="143"/>
      <c r="G675" s="143"/>
      <c r="H675" s="143"/>
      <c r="I675" s="143"/>
    </row>
    <row r="676" spans="1:9" x14ac:dyDescent="0.25">
      <c r="A676" t="str">
        <f>IF('F2 - Facturation J'!$H$13=0,"Hide","")</f>
        <v>Hide</v>
      </c>
      <c r="B676" s="143"/>
      <c r="C676" s="792" t="s">
        <v>386</v>
      </c>
      <c r="D676" s="792"/>
      <c r="E676" s="792"/>
      <c r="F676" s="792"/>
      <c r="G676" s="792"/>
      <c r="H676" s="792"/>
      <c r="I676" s="143"/>
    </row>
    <row r="677" spans="1:9" x14ac:dyDescent="0.25">
      <c r="A677" t="str">
        <f>IF('F2 - Facturation J'!$H$13=0,"Hide","")</f>
        <v>Hide</v>
      </c>
      <c r="B677" s="143"/>
      <c r="C677" s="143"/>
      <c r="D677" s="143"/>
      <c r="E677" s="143"/>
      <c r="F677" s="143"/>
      <c r="G677" s="143"/>
      <c r="H677" s="143"/>
      <c r="I677" s="143"/>
    </row>
    <row r="678" spans="1:9" x14ac:dyDescent="0.25">
      <c r="A678" t="str">
        <f>IF('F2 - Facturation J'!$H$13=0,"Hide","")</f>
        <v>Hide</v>
      </c>
      <c r="B678" s="143"/>
      <c r="C678" s="144">
        <f>E661+E670</f>
        <v>0</v>
      </c>
      <c r="D678" s="143" t="s">
        <v>353</v>
      </c>
      <c r="E678" s="143"/>
      <c r="F678" s="143"/>
      <c r="G678" s="143"/>
      <c r="H678" s="143"/>
      <c r="I678" s="143"/>
    </row>
    <row r="679" spans="1:9" x14ac:dyDescent="0.25">
      <c r="A679" t="str">
        <f>IF('F2 - Facturation J'!$H$13=0,"Hide","")</f>
        <v>Hide</v>
      </c>
      <c r="B679" s="143"/>
      <c r="C679" s="143"/>
      <c r="D679" s="143"/>
      <c r="E679" s="143"/>
      <c r="F679" s="143"/>
      <c r="G679" s="143"/>
      <c r="H679" s="143"/>
      <c r="I679" s="143"/>
    </row>
    <row r="680" spans="1:9" x14ac:dyDescent="0.25">
      <c r="A680" t="str">
        <f>IF('F2 - Facturation J'!$H$13=0,"Hide","")</f>
        <v>Hide</v>
      </c>
      <c r="B680" s="143"/>
      <c r="C680" s="774" t="s">
        <v>385</v>
      </c>
      <c r="D680" s="774"/>
      <c r="E680" s="774"/>
      <c r="F680" s="774"/>
      <c r="G680" s="774"/>
      <c r="H680" s="774"/>
      <c r="I680" s="143"/>
    </row>
    <row r="681" spans="1:9" x14ac:dyDescent="0.25">
      <c r="A681" t="str">
        <f>IF('F2 - Facturation J'!$H$13=0,"Hide","")</f>
        <v>Hide</v>
      </c>
      <c r="B681" s="143"/>
      <c r="C681" s="143"/>
      <c r="D681" s="143"/>
      <c r="E681" s="143"/>
      <c r="F681" s="143"/>
      <c r="G681" s="143"/>
      <c r="H681" s="143"/>
      <c r="I681" s="143"/>
    </row>
    <row r="682" spans="1:9" x14ac:dyDescent="0.25">
      <c r="A682" t="str">
        <f>IF('F2 - Facturation J'!$H$13=0,"Hide","")</f>
        <v>Hide</v>
      </c>
      <c r="B682" s="143"/>
      <c r="C682" s="144">
        <f>C674</f>
        <v>0</v>
      </c>
      <c r="D682" s="149" t="s">
        <v>353</v>
      </c>
      <c r="E682" s="143"/>
      <c r="F682" s="143"/>
      <c r="G682" s="143"/>
      <c r="H682" s="143"/>
      <c r="I682" s="143"/>
    </row>
    <row r="683" spans="1:9" x14ac:dyDescent="0.25">
      <c r="A683" t="str">
        <f>IF('F2 - Facturation J'!$H$13=0,"Hide","")</f>
        <v>Hide</v>
      </c>
      <c r="B683" s="143"/>
      <c r="C683" s="143"/>
      <c r="D683" s="143"/>
      <c r="E683" s="143"/>
      <c r="F683" s="143"/>
      <c r="G683" s="143"/>
      <c r="H683" s="143"/>
      <c r="I683" s="143"/>
    </row>
    <row r="684" spans="1:9" x14ac:dyDescent="0.25">
      <c r="A684" t="str">
        <f>IF('F2 - Facturation J'!$H$13=0,"Hide","")</f>
        <v>Hide</v>
      </c>
      <c r="B684" s="143"/>
      <c r="C684" s="143"/>
      <c r="D684" s="143"/>
      <c r="E684" s="143"/>
      <c r="F684" s="143"/>
      <c r="G684" s="143"/>
      <c r="H684" s="143"/>
      <c r="I684" s="143"/>
    </row>
    <row r="685" spans="1:9" x14ac:dyDescent="0.25">
      <c r="A685" t="str">
        <f>IF('F2 - Facturation J'!$H$13=0,"Hide","")</f>
        <v>Hide</v>
      </c>
      <c r="B685" s="143"/>
      <c r="C685" s="770" t="s">
        <v>352</v>
      </c>
      <c r="D685" s="770"/>
      <c r="E685" s="770"/>
      <c r="F685" s="770"/>
      <c r="G685" s="770"/>
      <c r="H685" s="770"/>
      <c r="I685" s="143"/>
    </row>
    <row r="686" spans="1:9" x14ac:dyDescent="0.25">
      <c r="A686" t="str">
        <f>IF('F2 - Facturation J'!$H$13=0,"Hide","")</f>
        <v>Hide</v>
      </c>
      <c r="B686" s="143"/>
      <c r="C686" s="143"/>
      <c r="D686" s="143"/>
      <c r="E686" s="143"/>
      <c r="F686" s="143"/>
      <c r="G686" s="143"/>
      <c r="H686" s="143"/>
      <c r="I686" s="143"/>
    </row>
    <row r="687" spans="1:9" x14ac:dyDescent="0.25">
      <c r="A687" t="str">
        <f>IF('F2 - Facturation J'!$H$13=0,"Hide","")</f>
        <v>Hide</v>
      </c>
      <c r="B687" s="143"/>
      <c r="C687" s="147" t="s">
        <v>351</v>
      </c>
      <c r="D687" s="143"/>
      <c r="E687" s="143"/>
      <c r="F687" s="143"/>
      <c r="G687" s="143"/>
      <c r="H687" s="143"/>
      <c r="I687" s="143"/>
    </row>
    <row r="688" spans="1:9" x14ac:dyDescent="0.25">
      <c r="A688" t="str">
        <f>IF('F2 - Facturation J'!$H$13=0,"Hide","")</f>
        <v>Hide</v>
      </c>
      <c r="B688" s="143"/>
      <c r="C688" s="143" t="s">
        <v>350</v>
      </c>
      <c r="D688" s="143"/>
      <c r="E688" s="144">
        <f>0.2*C682</f>
        <v>0</v>
      </c>
      <c r="F688" s="143" t="s">
        <v>349</v>
      </c>
      <c r="G688" s="143"/>
      <c r="H688" s="143"/>
      <c r="I688" s="143"/>
    </row>
    <row r="689" spans="1:9" x14ac:dyDescent="0.25">
      <c r="A689" t="str">
        <f>IF('F2 - Facturation J'!$H$13=0,"Hide","")</f>
        <v>Hide</v>
      </c>
      <c r="B689" s="143"/>
      <c r="C689" s="143" t="s">
        <v>348</v>
      </c>
      <c r="D689" s="143"/>
      <c r="E689" s="146">
        <f>E688*40</f>
        <v>0</v>
      </c>
      <c r="F689" s="143" t="s">
        <v>347</v>
      </c>
      <c r="G689" s="143"/>
      <c r="H689" s="143"/>
      <c r="I689" s="143"/>
    </row>
    <row r="690" spans="1:9" x14ac:dyDescent="0.25">
      <c r="A690" t="str">
        <f>IF('F2 - Facturation J'!$H$13=0,"Hide","")</f>
        <v>Hide</v>
      </c>
      <c r="B690" s="143"/>
      <c r="C690" s="143"/>
      <c r="D690" s="143"/>
      <c r="E690" s="143"/>
      <c r="F690" s="143"/>
      <c r="G690" s="143"/>
      <c r="H690" s="143"/>
      <c r="I690" s="143"/>
    </row>
    <row r="691" spans="1:9" x14ac:dyDescent="0.25">
      <c r="A691" t="str">
        <f>IF('F2 - Facturation J'!$H$13=0,"Hide","")</f>
        <v>Hide</v>
      </c>
      <c r="B691" s="143"/>
      <c r="C691" s="143" t="s">
        <v>346</v>
      </c>
      <c r="D691" s="143"/>
      <c r="E691" s="143"/>
      <c r="F691" s="143"/>
      <c r="G691" s="143"/>
      <c r="H691" s="143"/>
      <c r="I691" s="143"/>
    </row>
    <row r="692" spans="1:9" x14ac:dyDescent="0.25">
      <c r="A692" t="str">
        <f>IF('F2 - Facturation J'!$H$13=0,"Hide","")</f>
        <v>Hide</v>
      </c>
      <c r="B692" s="143"/>
      <c r="C692" s="775" t="s">
        <v>380</v>
      </c>
      <c r="D692" s="775"/>
      <c r="E692" s="775"/>
      <c r="F692" s="775"/>
      <c r="G692" s="775"/>
      <c r="H692" s="775"/>
      <c r="I692" s="143"/>
    </row>
    <row r="693" spans="1:9" x14ac:dyDescent="0.25">
      <c r="A693" t="str">
        <f>IF('F2 - Facturation J'!$H$13=0,"Hide","")</f>
        <v>Hide</v>
      </c>
      <c r="B693" s="143"/>
      <c r="C693" s="143"/>
      <c r="D693" s="143"/>
      <c r="E693" s="143"/>
      <c r="F693" s="143"/>
      <c r="G693" s="143"/>
      <c r="H693" s="143"/>
      <c r="I693" s="143"/>
    </row>
    <row r="694" spans="1:9" x14ac:dyDescent="0.25">
      <c r="A694" t="str">
        <f>IF('F2 - Facturation J'!$H$13=0,"Hide","")</f>
        <v>Hide</v>
      </c>
      <c r="B694" s="143"/>
      <c r="C694" s="146" t="s">
        <v>379</v>
      </c>
      <c r="D694" s="143"/>
      <c r="E694" s="143"/>
      <c r="F694" s="143"/>
      <c r="G694" s="143"/>
      <c r="H694" s="143"/>
      <c r="I694" s="143"/>
    </row>
    <row r="695" spans="1:9" x14ac:dyDescent="0.25">
      <c r="A695" t="str">
        <f>IF('F2 - Facturation J'!$H$13=0,"Hide","")</f>
        <v>Hide</v>
      </c>
      <c r="B695" s="143"/>
      <c r="C695" s="144">
        <f>C682-E688</f>
        <v>0</v>
      </c>
      <c r="D695" s="143" t="s">
        <v>343</v>
      </c>
      <c r="E695" s="143"/>
      <c r="F695" s="143"/>
      <c r="G695" s="143"/>
      <c r="H695" s="143"/>
      <c r="I695" s="143"/>
    </row>
    <row r="696" spans="1:9" x14ac:dyDescent="0.25">
      <c r="A696" t="str">
        <f>IF('F2 - Facturation J'!$H$13=0,"Hide","")</f>
        <v>Hide</v>
      </c>
      <c r="B696" s="143"/>
      <c r="C696" s="143"/>
      <c r="D696" s="143"/>
      <c r="E696" s="143"/>
      <c r="F696" s="143"/>
      <c r="G696" s="143"/>
      <c r="H696" s="143"/>
      <c r="I696" s="143"/>
    </row>
    <row r="697" spans="1:9" x14ac:dyDescent="0.25">
      <c r="A697" t="str">
        <f>IF('F2 - Facturation J'!$H$13=0,"Hide","")</f>
        <v>Hide</v>
      </c>
      <c r="B697" s="143"/>
      <c r="C697" s="143"/>
      <c r="D697" s="143"/>
      <c r="E697" s="143"/>
      <c r="F697" s="143"/>
      <c r="G697" s="143"/>
      <c r="H697" s="143"/>
      <c r="I697" s="143"/>
    </row>
    <row r="698" spans="1:9" x14ac:dyDescent="0.25">
      <c r="A698" t="str">
        <f>IF('F2 - Facturation J'!$H$13=0,"Hide","")</f>
        <v>Hide</v>
      </c>
      <c r="B698" s="143"/>
      <c r="C698" s="143"/>
      <c r="D698" s="143"/>
      <c r="E698" s="143"/>
      <c r="F698" s="143"/>
      <c r="G698" s="143"/>
      <c r="H698" s="143"/>
      <c r="I698" s="143"/>
    </row>
    <row r="699" spans="1:9" x14ac:dyDescent="0.25">
      <c r="A699" t="str">
        <f>IF('F2 - Facturation J'!$H$13=0,"Hide","")</f>
        <v>Hide</v>
      </c>
      <c r="B699" s="143"/>
      <c r="C699" s="143"/>
      <c r="D699" s="143"/>
      <c r="E699" s="143"/>
      <c r="F699" s="143"/>
      <c r="G699" s="143"/>
      <c r="H699" s="143"/>
      <c r="I699" s="143"/>
    </row>
    <row r="700" spans="1:9" x14ac:dyDescent="0.25">
      <c r="A700" t="str">
        <f>IF('F2 - Facturation J'!$H$13=0,"Hide","")</f>
        <v>Hide</v>
      </c>
      <c r="B700" s="143"/>
      <c r="C700" s="143"/>
      <c r="D700" s="143"/>
      <c r="E700" s="143"/>
      <c r="F700" s="143"/>
      <c r="G700" s="143"/>
      <c r="H700" s="143"/>
      <c r="I700" s="143"/>
    </row>
    <row r="701" spans="1:9" x14ac:dyDescent="0.25">
      <c r="A701" t="str">
        <f>IF('F2 - Facturation J'!$H$13=0,"Hide","")</f>
        <v>Hide</v>
      </c>
      <c r="B701" s="143"/>
      <c r="C701" s="143"/>
      <c r="D701" s="143"/>
      <c r="E701" s="143"/>
      <c r="F701" s="143"/>
      <c r="G701" s="143"/>
      <c r="H701" s="143"/>
      <c r="I701" s="143"/>
    </row>
    <row r="702" spans="1:9" x14ac:dyDescent="0.25">
      <c r="A702" t="str">
        <f>IF('F2 - Facturation J'!$H$13=0,"Hide","")</f>
        <v>Hide</v>
      </c>
      <c r="B702" s="143"/>
      <c r="C702" s="143"/>
      <c r="D702" s="143"/>
      <c r="E702" s="143"/>
      <c r="F702" s="143"/>
      <c r="G702" s="143"/>
      <c r="H702" s="143"/>
      <c r="I702" s="143"/>
    </row>
    <row r="703" spans="1:9" x14ac:dyDescent="0.25">
      <c r="A703" t="str">
        <f>IF('F2 - Facturation J'!$H$13=0,"Hide","")</f>
        <v>Hide</v>
      </c>
      <c r="B703" s="143"/>
      <c r="C703" s="143"/>
      <c r="D703" s="143"/>
      <c r="E703" s="143"/>
      <c r="F703" s="143"/>
      <c r="G703" s="143"/>
      <c r="H703" s="143"/>
      <c r="I703" s="143"/>
    </row>
    <row r="704" spans="1:9" x14ac:dyDescent="0.25">
      <c r="A704" t="str">
        <f>IF('F2 - Facturation J'!$H$13=0,"Hide","")</f>
        <v>Hide</v>
      </c>
      <c r="B704" s="143"/>
      <c r="C704" s="143"/>
      <c r="D704" s="143"/>
      <c r="E704" s="143"/>
      <c r="F704" s="143"/>
      <c r="G704" s="143"/>
      <c r="H704" s="143"/>
      <c r="I704" s="143"/>
    </row>
    <row r="705" spans="1:9" x14ac:dyDescent="0.25">
      <c r="A705" t="str">
        <f>IF('F2 - Facturation J'!$H$13=0,"Hide","")</f>
        <v>Hide</v>
      </c>
      <c r="B705" s="143"/>
      <c r="C705" s="143"/>
      <c r="D705" s="143"/>
      <c r="E705" s="143"/>
      <c r="F705" s="143"/>
      <c r="G705" s="143"/>
      <c r="H705" s="143"/>
      <c r="I705" s="143"/>
    </row>
    <row r="706" spans="1:9" x14ac:dyDescent="0.25">
      <c r="A706" t="str">
        <f>IF('F2 - Facturation J'!$H$13=0,"Hide","")</f>
        <v>Hide</v>
      </c>
      <c r="B706" s="143"/>
      <c r="C706" s="143" t="s">
        <v>342</v>
      </c>
      <c r="D706" s="144">
        <f>C695</f>
        <v>0</v>
      </c>
      <c r="E706" s="143" t="s">
        <v>339</v>
      </c>
      <c r="F706" s="143"/>
      <c r="G706" s="143"/>
      <c r="H706" s="143"/>
      <c r="I706" s="143"/>
    </row>
    <row r="707" spans="1:9" x14ac:dyDescent="0.25">
      <c r="A707" t="str">
        <f>IF('F2 - Facturation J'!$H$13=0,"Hide","")</f>
        <v>Hide</v>
      </c>
      <c r="B707" s="143"/>
      <c r="C707" s="144">
        <f>D706*0.2</f>
        <v>0</v>
      </c>
      <c r="D707" s="143" t="s">
        <v>341</v>
      </c>
      <c r="E707" s="143"/>
      <c r="F707" s="143"/>
      <c r="G707" s="143"/>
      <c r="H707" s="143"/>
      <c r="I707" s="143"/>
    </row>
    <row r="708" spans="1:9" x14ac:dyDescent="0.25">
      <c r="A708" t="str">
        <f>IF('F2 - Facturation J'!$H$13=0,"Hide","")</f>
        <v>Hide</v>
      </c>
      <c r="B708" s="143"/>
      <c r="C708" s="143"/>
      <c r="D708" s="143"/>
      <c r="E708" s="143"/>
      <c r="F708" s="143"/>
      <c r="G708" s="143"/>
      <c r="H708" s="143"/>
      <c r="I708" s="143"/>
    </row>
    <row r="709" spans="1:9" x14ac:dyDescent="0.25">
      <c r="A709" t="str">
        <f>IF('F2 - Facturation J'!$H$13=0,"Hide","")</f>
        <v>Hide</v>
      </c>
      <c r="B709" s="143"/>
      <c r="C709" s="143"/>
      <c r="D709" s="143"/>
      <c r="E709" s="143"/>
      <c r="F709" s="143"/>
      <c r="G709" s="143"/>
      <c r="H709" s="143"/>
      <c r="I709" s="143"/>
    </row>
    <row r="710" spans="1:9" x14ac:dyDescent="0.25">
      <c r="A710" t="str">
        <f>IF('F2 - Facturation J'!$H$13=0,"Hide","")</f>
        <v>Hide</v>
      </c>
      <c r="B710" s="143"/>
      <c r="C710" s="143"/>
      <c r="D710" s="143"/>
      <c r="E710" s="143"/>
      <c r="F710" s="143"/>
      <c r="G710" s="143"/>
      <c r="H710" s="143"/>
      <c r="I710" s="143"/>
    </row>
    <row r="711" spans="1:9" x14ac:dyDescent="0.25">
      <c r="A711" t="str">
        <f>IF('F2 - Facturation J'!$H$13=0,"Hide","")</f>
        <v>Hide</v>
      </c>
      <c r="B711" s="143"/>
      <c r="C711" s="143"/>
      <c r="D711" s="143"/>
      <c r="E711" s="143"/>
      <c r="F711" s="143"/>
      <c r="G711" s="143"/>
      <c r="H711" s="143"/>
      <c r="I711" s="143"/>
    </row>
    <row r="712" spans="1:9" x14ac:dyDescent="0.25">
      <c r="A712" t="str">
        <f>IF('F2 - Facturation J'!$H$13=0,"Hide","")</f>
        <v>Hide</v>
      </c>
      <c r="B712" s="143"/>
      <c r="C712" s="143"/>
      <c r="D712" s="143"/>
      <c r="E712" s="143"/>
      <c r="F712" s="143"/>
      <c r="G712" s="143"/>
      <c r="H712" s="143"/>
      <c r="I712" s="143"/>
    </row>
    <row r="713" spans="1:9" x14ac:dyDescent="0.25">
      <c r="A713" t="str">
        <f>IF('F2 - Facturation J'!$H$13=0,"Hide","")</f>
        <v>Hide</v>
      </c>
      <c r="B713" s="143"/>
      <c r="C713" s="145" t="s">
        <v>378</v>
      </c>
      <c r="D713" s="144">
        <f>C695</f>
        <v>0</v>
      </c>
      <c r="E713" s="143" t="s">
        <v>339</v>
      </c>
      <c r="F713" s="143"/>
      <c r="G713" s="143"/>
      <c r="H713" s="143"/>
      <c r="I713" s="143"/>
    </row>
    <row r="714" spans="1:9" x14ac:dyDescent="0.25">
      <c r="A714" t="str">
        <f>IF('F2 - Facturation J'!$H$13=0,"Hide","")</f>
        <v>Hide</v>
      </c>
      <c r="B714" s="143"/>
      <c r="C714" s="144">
        <f>D713*0.3</f>
        <v>0</v>
      </c>
      <c r="D714" s="143" t="s">
        <v>338</v>
      </c>
      <c r="E714" s="143"/>
      <c r="F714" s="143"/>
      <c r="G714" s="143"/>
      <c r="H714" s="143"/>
      <c r="I714" s="143"/>
    </row>
    <row r="715" spans="1:9" x14ac:dyDescent="0.25">
      <c r="A715" t="str">
        <f>IF('F2 - Facturation J'!$H$13=0,"Hide","")</f>
        <v>Hide</v>
      </c>
      <c r="B715" s="143"/>
      <c r="C715" s="143"/>
      <c r="D715" s="143"/>
      <c r="E715" s="143"/>
      <c r="F715" s="143"/>
      <c r="G715" s="143"/>
      <c r="H715" s="143"/>
      <c r="I715" s="143"/>
    </row>
    <row r="716" spans="1:9" x14ac:dyDescent="0.25">
      <c r="A716" t="str">
        <f>IF('F2 - Facturation J'!$H$13=0,"Hide","")</f>
        <v>Hide</v>
      </c>
      <c r="B716" s="143"/>
      <c r="C716" s="143"/>
      <c r="D716" s="143"/>
      <c r="E716" s="143"/>
      <c r="F716" s="143"/>
      <c r="G716" s="143"/>
      <c r="H716" s="143"/>
      <c r="I716" s="143"/>
    </row>
    <row r="717" spans="1:9" x14ac:dyDescent="0.25">
      <c r="A717" t="str">
        <f>IF('F2 - Facturation J'!$H$13=0,"Hide","")</f>
        <v>Hide</v>
      </c>
      <c r="B717" s="143"/>
      <c r="C717" s="143"/>
      <c r="D717" s="143"/>
      <c r="E717" s="143"/>
      <c r="F717" s="143"/>
      <c r="G717" s="143"/>
      <c r="H717" s="143"/>
      <c r="I717" s="143"/>
    </row>
    <row r="718" spans="1:9" x14ac:dyDescent="0.25">
      <c r="A718" t="str">
        <f>IF('F2 - Facturation J'!$H$13=0,"Hide","")</f>
        <v>Hide</v>
      </c>
      <c r="B718" s="143"/>
      <c r="C718" s="779" t="s">
        <v>337</v>
      </c>
      <c r="D718" s="779"/>
      <c r="E718" s="779"/>
      <c r="F718" s="144">
        <f>C695</f>
        <v>0</v>
      </c>
      <c r="G718" s="143" t="s">
        <v>46</v>
      </c>
      <c r="H718" s="143"/>
      <c r="I718" s="143"/>
    </row>
    <row r="719" spans="1:9" x14ac:dyDescent="0.25">
      <c r="A719" t="str">
        <f>IF('F2 - Facturation J'!$H$13=0,"Hide","")</f>
        <v>Hide</v>
      </c>
      <c r="C719" s="773" t="s">
        <v>336</v>
      </c>
      <c r="D719" s="773"/>
      <c r="E719" s="773"/>
      <c r="F719" s="142">
        <f>C707</f>
        <v>0</v>
      </c>
      <c r="G719" t="s">
        <v>46</v>
      </c>
    </row>
    <row r="720" spans="1:9" x14ac:dyDescent="0.25">
      <c r="A720" t="str">
        <f>IF('F2 - Facturation J'!$H$13=0,"Hide","")</f>
        <v>Hide</v>
      </c>
      <c r="C720" s="773" t="s">
        <v>335</v>
      </c>
      <c r="D720" s="773"/>
      <c r="E720" s="773"/>
      <c r="F720" s="142">
        <f>C714</f>
        <v>0</v>
      </c>
      <c r="G720" t="s">
        <v>46</v>
      </c>
    </row>
    <row r="721" spans="1:8" x14ac:dyDescent="0.25">
      <c r="A721" t="str">
        <f>IF('F2 - Facturation J'!$H$13=0,"Hide","")</f>
        <v>Hide</v>
      </c>
    </row>
    <row r="722" spans="1:8" ht="15.75" x14ac:dyDescent="0.25">
      <c r="A722" t="str">
        <f>IF('F2 - Facturation J'!$H$13=0,"Hide","")</f>
        <v>Hide</v>
      </c>
      <c r="C722" s="772" t="s">
        <v>334</v>
      </c>
      <c r="D722" s="773"/>
      <c r="E722" s="773"/>
      <c r="F722" s="142">
        <f>F718-F719-F720</f>
        <v>0</v>
      </c>
      <c r="G722" t="s">
        <v>46</v>
      </c>
    </row>
    <row r="723" spans="1:8" x14ac:dyDescent="0.25">
      <c r="A723" t="str">
        <f>IF('F2 - Facturation J'!$H$13=0,"Hide","")</f>
        <v>Hide</v>
      </c>
    </row>
    <row r="724" spans="1:8" x14ac:dyDescent="0.25">
      <c r="A724" t="str">
        <f>IF('F2 - Facturation J'!$H$11=0,"Hide","")</f>
        <v>Hide</v>
      </c>
    </row>
    <row r="725" spans="1:8" x14ac:dyDescent="0.25">
      <c r="A725" t="str">
        <f>IF('F2 - Facturation J'!$H$11=0,"Hide","")</f>
        <v>Hide</v>
      </c>
    </row>
    <row r="726" spans="1:8" x14ac:dyDescent="0.25">
      <c r="A726" t="str">
        <f>IF('F2 - Facturation J'!$H$11=0,"Hide","")</f>
        <v>Hide</v>
      </c>
    </row>
    <row r="727" spans="1:8" x14ac:dyDescent="0.25">
      <c r="A727" t="str">
        <f>IF('F2 - Facturation J'!$H$11=0,"Hide","")</f>
        <v>Hide</v>
      </c>
    </row>
    <row r="728" spans="1:8" x14ac:dyDescent="0.25">
      <c r="A728" t="str">
        <f>IF('F2 - Facturation J'!$H$11=0,"Hide","")</f>
        <v>Hide</v>
      </c>
      <c r="C728" s="793" t="s">
        <v>384</v>
      </c>
      <c r="D728" s="793"/>
      <c r="E728" s="793"/>
      <c r="F728" s="793"/>
      <c r="G728" s="793"/>
      <c r="H728" s="793"/>
    </row>
    <row r="729" spans="1:8" x14ac:dyDescent="0.25">
      <c r="A729" t="str">
        <f>IF('F2 - Facturation J'!$H$11=0,"Hide","")</f>
        <v>Hide</v>
      </c>
    </row>
    <row r="730" spans="1:8" x14ac:dyDescent="0.25">
      <c r="A730" t="str">
        <f>IF('F2 - Facturation J'!$H$11=0,"Hide","")</f>
        <v>Hide</v>
      </c>
      <c r="C730" s="147" t="s">
        <v>383</v>
      </c>
    </row>
    <row r="731" spans="1:8" x14ac:dyDescent="0.25">
      <c r="A731" t="str">
        <f>IF('F2 - Facturation J'!$H$11=0,"Hide","")</f>
        <v>Hide</v>
      </c>
      <c r="C731" s="143"/>
    </row>
    <row r="732" spans="1:8" x14ac:dyDescent="0.25">
      <c r="A732" t="str">
        <f>IF('F2 - Facturation J'!$H$11=0,"Hide","")</f>
        <v>Hide</v>
      </c>
      <c r="C732" s="143" t="s">
        <v>382</v>
      </c>
      <c r="E732" s="142">
        <f>0.24*I579</f>
        <v>0</v>
      </c>
      <c r="F732" t="s">
        <v>353</v>
      </c>
    </row>
    <row r="733" spans="1:8" x14ac:dyDescent="0.25">
      <c r="A733" t="str">
        <f>IF('F2 - Facturation J'!$H$11=0,"Hide","")</f>
        <v>Hide</v>
      </c>
    </row>
    <row r="734" spans="1:8" x14ac:dyDescent="0.25">
      <c r="A734" t="str">
        <f>IF('F2 - Facturation J'!$H$11=0,"Hide","")</f>
        <v>Hide</v>
      </c>
    </row>
    <row r="735" spans="1:8" x14ac:dyDescent="0.25">
      <c r="A735" t="str">
        <f>IF('F2 - Facturation J'!$H$11=0,"Hide","")</f>
        <v>Hide</v>
      </c>
    </row>
    <row r="736" spans="1:8" x14ac:dyDescent="0.25">
      <c r="A736" t="str">
        <f>IF('F2 - Facturation J'!$H$11=0,"Hide","")</f>
        <v>Hide</v>
      </c>
      <c r="C736" s="794" t="s">
        <v>381</v>
      </c>
      <c r="D736" s="794"/>
      <c r="E736" s="794"/>
      <c r="F736" s="794"/>
      <c r="G736" s="794"/>
      <c r="H736" s="794"/>
    </row>
    <row r="737" spans="1:8" x14ac:dyDescent="0.25">
      <c r="A737" t="str">
        <f>IF('F2 - Facturation J'!$H$11=0,"Hide","")</f>
        <v>Hide</v>
      </c>
    </row>
    <row r="738" spans="1:8" x14ac:dyDescent="0.25">
      <c r="A738" t="str">
        <f>IF('F2 - Facturation J'!$H$11=0,"Hide","")</f>
        <v>Hide</v>
      </c>
      <c r="C738" s="142">
        <f>E732</f>
        <v>0</v>
      </c>
      <c r="D738" s="1" t="s">
        <v>353</v>
      </c>
    </row>
    <row r="739" spans="1:8" x14ac:dyDescent="0.25">
      <c r="A739" t="str">
        <f>IF('F2 - Facturation J'!$H$11=0,"Hide","")</f>
        <v>Hide</v>
      </c>
    </row>
    <row r="740" spans="1:8" x14ac:dyDescent="0.25">
      <c r="A740" t="str">
        <f>IF('F2 - Facturation J'!$H$11=0,"Hide","")</f>
        <v>Hide</v>
      </c>
    </row>
    <row r="741" spans="1:8" x14ac:dyDescent="0.25">
      <c r="A741" t="str">
        <f>IF('F2 - Facturation J'!$H$11=0,"Hide","")</f>
        <v>Hide</v>
      </c>
      <c r="C741" s="795" t="s">
        <v>352</v>
      </c>
      <c r="D741" s="795"/>
      <c r="E741" s="795"/>
      <c r="F741" s="795"/>
      <c r="G741" s="795"/>
      <c r="H741" s="795"/>
    </row>
    <row r="742" spans="1:8" x14ac:dyDescent="0.25">
      <c r="A742" t="str">
        <f>IF('F2 - Facturation J'!$H$11=0,"Hide","")</f>
        <v>Hide</v>
      </c>
    </row>
    <row r="743" spans="1:8" x14ac:dyDescent="0.25">
      <c r="A743" t="str">
        <f>IF('F2 - Facturation J'!$H$11=0,"Hide","")</f>
        <v>Hide</v>
      </c>
      <c r="C743" s="37" t="s">
        <v>351</v>
      </c>
    </row>
    <row r="744" spans="1:8" x14ac:dyDescent="0.25">
      <c r="A744" t="str">
        <f>IF('F2 - Facturation J'!$H$11=0,"Hide","")</f>
        <v>Hide</v>
      </c>
      <c r="C744" s="143" t="s">
        <v>350</v>
      </c>
      <c r="E744" s="142">
        <f>0.2*C738</f>
        <v>0</v>
      </c>
      <c r="F744" t="s">
        <v>349</v>
      </c>
    </row>
    <row r="745" spans="1:8" x14ac:dyDescent="0.25">
      <c r="A745" t="str">
        <f>IF('F2 - Facturation J'!$H$11=0,"Hide","")</f>
        <v>Hide</v>
      </c>
      <c r="C745" t="s">
        <v>348</v>
      </c>
      <c r="E745" s="92">
        <f>E744*40</f>
        <v>0</v>
      </c>
      <c r="F745" t="s">
        <v>347</v>
      </c>
    </row>
    <row r="746" spans="1:8" x14ac:dyDescent="0.25">
      <c r="A746" t="str">
        <f>IF('F2 - Facturation J'!$H$11=0,"Hide","")</f>
        <v>Hide</v>
      </c>
    </row>
    <row r="747" spans="1:8" x14ac:dyDescent="0.25">
      <c r="A747" t="str">
        <f>IF('F2 - Facturation J'!$H$11=0,"Hide","")</f>
        <v>Hide</v>
      </c>
    </row>
    <row r="748" spans="1:8" x14ac:dyDescent="0.25">
      <c r="A748" t="str">
        <f>IF('F2 - Facturation J'!$H$11=0,"Hide","")</f>
        <v>Hide</v>
      </c>
    </row>
    <row r="749" spans="1:8" x14ac:dyDescent="0.25">
      <c r="A749" t="str">
        <f>IF('F2 - Facturation J'!$H$11=0,"Hide","")</f>
        <v>Hide</v>
      </c>
      <c r="C749" t="s">
        <v>346</v>
      </c>
    </row>
    <row r="750" spans="1:8" x14ac:dyDescent="0.25">
      <c r="A750" t="str">
        <f>IF('F2 - Facturation J'!$H$11=0,"Hide","")</f>
        <v>Hide</v>
      </c>
      <c r="C750" s="797" t="s">
        <v>380</v>
      </c>
      <c r="D750" s="797"/>
      <c r="E750" s="797"/>
      <c r="F750" s="797"/>
      <c r="G750" s="797"/>
      <c r="H750" s="797"/>
    </row>
    <row r="751" spans="1:8" x14ac:dyDescent="0.25">
      <c r="A751" t="str">
        <f>IF('F2 - Facturation J'!$H$11=0,"Hide","")</f>
        <v>Hide</v>
      </c>
    </row>
    <row r="752" spans="1:8" x14ac:dyDescent="0.25">
      <c r="A752" t="str">
        <f>IF('F2 - Facturation J'!$H$11=0,"Hide","")</f>
        <v>Hide</v>
      </c>
      <c r="C752" s="146" t="s">
        <v>379</v>
      </c>
    </row>
    <row r="753" spans="1:5" x14ac:dyDescent="0.25">
      <c r="A753" t="str">
        <f>IF('F2 - Facturation J'!$H$11=0,"Hide","")</f>
        <v>Hide</v>
      </c>
      <c r="C753" s="142">
        <f>C738-E744</f>
        <v>0</v>
      </c>
      <c r="D753" t="s">
        <v>343</v>
      </c>
    </row>
    <row r="754" spans="1:5" x14ac:dyDescent="0.25">
      <c r="A754" t="str">
        <f>IF('F2 - Facturation J'!$H$11=0,"Hide","")</f>
        <v>Hide</v>
      </c>
    </row>
    <row r="755" spans="1:5" x14ac:dyDescent="0.25">
      <c r="A755" t="str">
        <f>IF('F2 - Facturation J'!$H$11=0,"Hide","")</f>
        <v>Hide</v>
      </c>
    </row>
    <row r="756" spans="1:5" x14ac:dyDescent="0.25">
      <c r="A756" t="str">
        <f>IF('F2 - Facturation J'!$H$11=0,"Hide","")</f>
        <v>Hide</v>
      </c>
    </row>
    <row r="757" spans="1:5" x14ac:dyDescent="0.25">
      <c r="A757" t="str">
        <f>IF('F2 - Facturation J'!$H$11=0,"Hide","")</f>
        <v>Hide</v>
      </c>
    </row>
    <row r="758" spans="1:5" x14ac:dyDescent="0.25">
      <c r="A758" t="str">
        <f>IF('F2 - Facturation J'!$H$11=0,"Hide","")</f>
        <v>Hide</v>
      </c>
    </row>
    <row r="759" spans="1:5" x14ac:dyDescent="0.25">
      <c r="A759" t="str">
        <f>IF('F2 - Facturation J'!$H$11=0,"Hide","")</f>
        <v>Hide</v>
      </c>
    </row>
    <row r="760" spans="1:5" x14ac:dyDescent="0.25">
      <c r="A760" t="str">
        <f>IF('F2 - Facturation J'!$H$11=0,"Hide","")</f>
        <v>Hide</v>
      </c>
    </row>
    <row r="761" spans="1:5" x14ac:dyDescent="0.25">
      <c r="A761" t="str">
        <f>IF('F2 - Facturation J'!$H$11=0,"Hide","")</f>
        <v>Hide</v>
      </c>
    </row>
    <row r="762" spans="1:5" x14ac:dyDescent="0.25">
      <c r="A762" t="str">
        <f>IF('F2 - Facturation J'!$H$11=0,"Hide","")</f>
        <v>Hide</v>
      </c>
    </row>
    <row r="763" spans="1:5" x14ac:dyDescent="0.25">
      <c r="A763" t="str">
        <f>IF('F2 - Facturation J'!$H$11=0,"Hide","")</f>
        <v>Hide</v>
      </c>
    </row>
    <row r="764" spans="1:5" x14ac:dyDescent="0.25">
      <c r="A764" t="str">
        <f>IF('F2 - Facturation J'!$H$11=0,"Hide","")</f>
        <v>Hide</v>
      </c>
      <c r="C764" s="143" t="s">
        <v>342</v>
      </c>
      <c r="D764" s="142">
        <f>C753</f>
        <v>0</v>
      </c>
      <c r="E764" s="143" t="s">
        <v>339</v>
      </c>
    </row>
    <row r="765" spans="1:5" x14ac:dyDescent="0.25">
      <c r="A765" t="str">
        <f>IF('F2 - Facturation J'!$H$11=0,"Hide","")</f>
        <v>Hide</v>
      </c>
      <c r="C765" s="142">
        <f>D764*0.2</f>
        <v>0</v>
      </c>
      <c r="D765" t="s">
        <v>341</v>
      </c>
    </row>
    <row r="766" spans="1:5" x14ac:dyDescent="0.25">
      <c r="A766" t="str">
        <f>IF('F2 - Facturation J'!$H$11=0,"Hide","")</f>
        <v>Hide</v>
      </c>
    </row>
    <row r="767" spans="1:5" x14ac:dyDescent="0.25">
      <c r="A767" t="str">
        <f>IF('F2 - Facturation J'!$H$11=0,"Hide","")</f>
        <v>Hide</v>
      </c>
    </row>
    <row r="768" spans="1:5" x14ac:dyDescent="0.25">
      <c r="A768" t="str">
        <f>IF('F2 - Facturation J'!$H$11=0,"Hide","")</f>
        <v>Hide</v>
      </c>
    </row>
    <row r="769" spans="1:7" x14ac:dyDescent="0.25">
      <c r="A769" t="str">
        <f>IF('F2 - Facturation J'!$H$11=0,"Hide","")</f>
        <v>Hide</v>
      </c>
    </row>
    <row r="770" spans="1:7" x14ac:dyDescent="0.25">
      <c r="A770" t="str">
        <f>IF('F2 - Facturation J'!$H$11=0,"Hide","")</f>
        <v>Hide</v>
      </c>
    </row>
    <row r="771" spans="1:7" x14ac:dyDescent="0.25">
      <c r="A771" t="str">
        <f>IF('F2 - Facturation J'!$H$11=0,"Hide","")</f>
        <v>Hide</v>
      </c>
    </row>
    <row r="772" spans="1:7" x14ac:dyDescent="0.25">
      <c r="A772" t="str">
        <f>IF('F2 - Facturation J'!$H$11=0,"Hide","")</f>
        <v>Hide</v>
      </c>
    </row>
    <row r="773" spans="1:7" x14ac:dyDescent="0.25">
      <c r="A773" t="str">
        <f>IF('F2 - Facturation J'!$H$11=0,"Hide","")</f>
        <v>Hide</v>
      </c>
      <c r="C773" s="145" t="s">
        <v>378</v>
      </c>
      <c r="D773" s="142">
        <f>C753</f>
        <v>0</v>
      </c>
      <c r="E773" s="143" t="s">
        <v>339</v>
      </c>
    </row>
    <row r="774" spans="1:7" x14ac:dyDescent="0.25">
      <c r="A774" t="str">
        <f>IF('F2 - Facturation J'!$H$11=0,"Hide","")</f>
        <v>Hide</v>
      </c>
      <c r="C774" s="142">
        <f>D773*0.3</f>
        <v>0</v>
      </c>
      <c r="D774" t="s">
        <v>338</v>
      </c>
    </row>
    <row r="775" spans="1:7" x14ac:dyDescent="0.25">
      <c r="A775" t="str">
        <f>IF('F2 - Facturation J'!$H$11=0,"Hide","")</f>
        <v>Hide</v>
      </c>
    </row>
    <row r="776" spans="1:7" x14ac:dyDescent="0.25">
      <c r="A776" t="str">
        <f>IF('F2 - Facturation J'!$H$11=0,"Hide","")</f>
        <v>Hide</v>
      </c>
    </row>
    <row r="777" spans="1:7" x14ac:dyDescent="0.25">
      <c r="A777" t="str">
        <f>IF('F2 - Facturation J'!$H$11=0,"Hide","")</f>
        <v>Hide</v>
      </c>
    </row>
    <row r="778" spans="1:7" x14ac:dyDescent="0.25">
      <c r="A778" t="str">
        <f>IF('F2 - Facturation J'!$H$11=0,"Hide","")</f>
        <v>Hide</v>
      </c>
      <c r="C778" s="773" t="s">
        <v>337</v>
      </c>
      <c r="D778" s="773"/>
      <c r="E778" s="773"/>
      <c r="F778" s="142">
        <f>C753</f>
        <v>0</v>
      </c>
      <c r="G778" t="s">
        <v>46</v>
      </c>
    </row>
    <row r="779" spans="1:7" x14ac:dyDescent="0.25">
      <c r="A779" t="str">
        <f>IF('F2 - Facturation J'!$H$11=0,"Hide","")</f>
        <v>Hide</v>
      </c>
      <c r="C779" s="773" t="s">
        <v>336</v>
      </c>
      <c r="D779" s="773"/>
      <c r="E779" s="773"/>
      <c r="F779" s="142">
        <f>C765</f>
        <v>0</v>
      </c>
      <c r="G779" t="s">
        <v>46</v>
      </c>
    </row>
    <row r="780" spans="1:7" x14ac:dyDescent="0.25">
      <c r="A780" t="str">
        <f>IF('F2 - Facturation J'!$H$11=0,"Hide","")</f>
        <v>Hide</v>
      </c>
      <c r="C780" s="773" t="s">
        <v>335</v>
      </c>
      <c r="D780" s="773"/>
      <c r="E780" s="773"/>
      <c r="F780" s="142">
        <f>C774</f>
        <v>0</v>
      </c>
      <c r="G780" t="s">
        <v>46</v>
      </c>
    </row>
    <row r="781" spans="1:7" x14ac:dyDescent="0.25">
      <c r="A781" t="str">
        <f>IF('F2 - Facturation J'!$H$11=0,"Hide","")</f>
        <v>Hide</v>
      </c>
    </row>
    <row r="782" spans="1:7" ht="15.75" x14ac:dyDescent="0.25">
      <c r="A782" t="str">
        <f>IF('F2 - Facturation J'!$H$11=0,"Hide","")</f>
        <v>Hide</v>
      </c>
      <c r="C782" s="772" t="s">
        <v>334</v>
      </c>
      <c r="D782" s="773"/>
      <c r="E782" s="773"/>
      <c r="F782" s="142">
        <f>F778-F779-F780</f>
        <v>0</v>
      </c>
      <c r="G782" t="s">
        <v>46</v>
      </c>
    </row>
    <row r="783" spans="1:7" x14ac:dyDescent="0.25">
      <c r="A783" t="str">
        <f>IF('F2 - Facturation J'!$H$11=0,"Hide","")</f>
        <v>Hide</v>
      </c>
    </row>
    <row r="784" spans="1:7" x14ac:dyDescent="0.25">
      <c r="A784" t="str">
        <f>IF('F2 - Facturation J'!$H$7=0,"Hide","")</f>
        <v>Hide</v>
      </c>
    </row>
    <row r="785" spans="1:9" x14ac:dyDescent="0.25">
      <c r="A785" t="str">
        <f>IF('F2 - Facturation J'!$H$7=0,"Hide","")</f>
        <v>Hide</v>
      </c>
    </row>
    <row r="786" spans="1:9" x14ac:dyDescent="0.25">
      <c r="A786" t="str">
        <f>IF('F2 - Facturation J'!$H$7=0,"Hide","")</f>
        <v>Hide</v>
      </c>
    </row>
    <row r="787" spans="1:9" x14ac:dyDescent="0.25">
      <c r="A787" t="str">
        <f>IF('F2 - Facturation J'!$H$7=0,"Hide","")</f>
        <v>Hide</v>
      </c>
    </row>
    <row r="788" spans="1:9" x14ac:dyDescent="0.25">
      <c r="A788" t="str">
        <f>IF('F2 - Facturation J'!$H$7=0,"Hide","")</f>
        <v>Hide</v>
      </c>
      <c r="C788" s="790" t="s">
        <v>377</v>
      </c>
      <c r="D788" s="790"/>
      <c r="E788" s="790"/>
      <c r="F788" s="790"/>
      <c r="G788" s="790"/>
      <c r="H788" s="790"/>
      <c r="I788" s="790"/>
    </row>
    <row r="789" spans="1:9" x14ac:dyDescent="0.25">
      <c r="A789" t="str">
        <f>IF('F2 - Facturation J'!$H$7=0,"Hide","")</f>
        <v>Hide</v>
      </c>
    </row>
    <row r="790" spans="1:9" x14ac:dyDescent="0.25">
      <c r="A790" t="str">
        <f>IF('F2 - Facturation J'!$H$7=0,"Hide","")</f>
        <v>Hide</v>
      </c>
      <c r="C790" s="147" t="s">
        <v>363</v>
      </c>
      <c r="D790" s="143"/>
      <c r="E790" s="143"/>
      <c r="F790" s="143"/>
      <c r="G790" s="143"/>
      <c r="H790" s="143"/>
    </row>
    <row r="791" spans="1:9" x14ac:dyDescent="0.25">
      <c r="A791" t="str">
        <f>IF('F2 - Facturation J'!$H$7=0,"Hide","")</f>
        <v>Hide</v>
      </c>
      <c r="C791" s="143"/>
      <c r="D791" s="143"/>
      <c r="E791" s="143"/>
      <c r="F791" s="143"/>
      <c r="G791" s="143"/>
      <c r="H791" s="143"/>
    </row>
    <row r="792" spans="1:9" x14ac:dyDescent="0.25">
      <c r="A792" t="str">
        <f>IF('F2 - Facturation J'!$H$7=0,"Hide","")</f>
        <v>Hide</v>
      </c>
      <c r="C792" s="143" t="s">
        <v>362</v>
      </c>
      <c r="D792" s="143"/>
      <c r="E792" s="144">
        <f>0.9*G579</f>
        <v>0</v>
      </c>
      <c r="F792" s="143" t="s">
        <v>353</v>
      </c>
      <c r="H792" s="143"/>
    </row>
    <row r="793" spans="1:9" x14ac:dyDescent="0.25">
      <c r="A793" t="str">
        <f>IF('F2 - Facturation J'!$H$7=0,"Hide","")</f>
        <v>Hide</v>
      </c>
      <c r="C793" s="143"/>
      <c r="D793" s="143"/>
      <c r="E793" s="143"/>
      <c r="F793" s="143"/>
      <c r="G793" s="143"/>
      <c r="H793" s="143"/>
    </row>
    <row r="794" spans="1:9" x14ac:dyDescent="0.25">
      <c r="A794" t="str">
        <f>IF('F2 - Facturation J'!$H$7=0,"Hide","")</f>
        <v>Hide</v>
      </c>
      <c r="C794" s="147" t="s">
        <v>361</v>
      </c>
      <c r="D794" s="143"/>
      <c r="E794" s="143"/>
      <c r="F794" s="143"/>
      <c r="G794" s="143"/>
      <c r="H794" s="143"/>
    </row>
    <row r="795" spans="1:9" x14ac:dyDescent="0.25">
      <c r="A795" t="str">
        <f>IF('F2 - Facturation J'!$H$7=0,"Hide","")</f>
        <v>Hide</v>
      </c>
      <c r="C795" s="143" t="s">
        <v>360</v>
      </c>
      <c r="D795" s="143"/>
      <c r="E795" s="143"/>
      <c r="F795" s="143"/>
      <c r="G795" s="143"/>
      <c r="H795" s="143"/>
    </row>
    <row r="796" spans="1:9" x14ac:dyDescent="0.25">
      <c r="A796" t="str">
        <f>IF('F2 - Facturation J'!$H$7=0,"Hide","")</f>
        <v>Hide</v>
      </c>
      <c r="C796" s="143"/>
      <c r="D796" s="143"/>
      <c r="E796" s="143"/>
      <c r="F796" s="143"/>
      <c r="G796" s="143"/>
      <c r="H796" s="143"/>
    </row>
    <row r="797" spans="1:9" x14ac:dyDescent="0.25">
      <c r="A797" t="str">
        <f>IF('F2 - Facturation J'!$H$7=0,"Hide","")</f>
        <v>Hide</v>
      </c>
      <c r="C797" s="771" t="s">
        <v>359</v>
      </c>
      <c r="D797" s="771"/>
      <c r="E797" s="144">
        <f>0.11*G579</f>
        <v>0</v>
      </c>
      <c r="F797" s="143" t="s">
        <v>353</v>
      </c>
      <c r="G797" s="143"/>
      <c r="H797" s="143"/>
    </row>
    <row r="798" spans="1:9" x14ac:dyDescent="0.25">
      <c r="A798" t="str">
        <f>IF('F2 - Facturation J'!$H$7=0,"Hide","")</f>
        <v>Hide</v>
      </c>
      <c r="C798" s="143"/>
      <c r="D798" s="143"/>
      <c r="E798" s="143"/>
      <c r="F798" s="143"/>
      <c r="G798" s="143"/>
      <c r="H798" s="143"/>
    </row>
    <row r="799" spans="1:9" x14ac:dyDescent="0.25">
      <c r="A799" t="str">
        <f>IF('F2 - Facturation J'!$H$7=0,"Hide","")</f>
        <v>Hide</v>
      </c>
      <c r="C799" s="143" t="s">
        <v>358</v>
      </c>
      <c r="D799" s="143"/>
      <c r="E799" s="143"/>
      <c r="F799" s="143"/>
      <c r="G799" s="143"/>
      <c r="H799" s="143"/>
    </row>
    <row r="800" spans="1:9" x14ac:dyDescent="0.25">
      <c r="A800" t="str">
        <f>IF('F2 - Facturation J'!$H$7=0,"Hide","")</f>
        <v>Hide</v>
      </c>
      <c r="C800" s="143"/>
      <c r="D800" s="143"/>
      <c r="E800" s="143"/>
      <c r="F800" s="143"/>
      <c r="G800" s="143"/>
      <c r="H800" s="143"/>
    </row>
    <row r="801" spans="1:8" x14ac:dyDescent="0.25">
      <c r="A801" t="str">
        <f>IF('F2 - Facturation J'!$H$7=0,"Hide","")</f>
        <v>Hide</v>
      </c>
      <c r="C801" s="771" t="s">
        <v>357</v>
      </c>
      <c r="D801" s="771"/>
      <c r="E801" s="144">
        <f xml:space="preserve"> 0.22*G579</f>
        <v>0</v>
      </c>
      <c r="F801" s="143" t="s">
        <v>353</v>
      </c>
      <c r="G801" s="143"/>
      <c r="H801" s="143"/>
    </row>
    <row r="802" spans="1:8" x14ac:dyDescent="0.25">
      <c r="A802" t="str">
        <f>IF('F2 - Facturation J'!$H$7=0,"Hide","")</f>
        <v>Hide</v>
      </c>
      <c r="C802" s="143"/>
      <c r="D802" s="143"/>
      <c r="E802" s="143"/>
      <c r="F802" s="143"/>
      <c r="G802" s="143"/>
      <c r="H802" s="143"/>
    </row>
    <row r="803" spans="1:8" x14ac:dyDescent="0.25">
      <c r="A803" t="str">
        <f>IF('F2 - Facturation J'!$H$7=0,"Hide","")</f>
        <v>Hide</v>
      </c>
      <c r="C803" s="791" t="s">
        <v>356</v>
      </c>
      <c r="D803" s="791"/>
      <c r="E803" s="791"/>
      <c r="F803" s="791"/>
      <c r="G803" s="791"/>
      <c r="H803" s="791"/>
    </row>
    <row r="804" spans="1:8" x14ac:dyDescent="0.25">
      <c r="A804" t="str">
        <f>IF('F2 - Facturation J'!$H$7=0,"Hide","")</f>
        <v>Hide</v>
      </c>
      <c r="C804" s="143"/>
      <c r="D804" s="143"/>
      <c r="E804" s="143"/>
      <c r="F804" s="143"/>
      <c r="G804" s="143"/>
      <c r="H804" s="143"/>
    </row>
    <row r="805" spans="1:8" x14ac:dyDescent="0.25">
      <c r="A805" t="str">
        <f>IF('F2 - Facturation J'!$H$7=0,"Hide","")</f>
        <v>Hide</v>
      </c>
      <c r="C805" s="142">
        <f>E792+E797</f>
        <v>0</v>
      </c>
      <c r="D805" t="s">
        <v>353</v>
      </c>
    </row>
    <row r="806" spans="1:8" x14ac:dyDescent="0.25">
      <c r="A806" t="str">
        <f>IF('F2 - Facturation J'!$H$7=0,"Hide","")</f>
        <v>Hide</v>
      </c>
    </row>
    <row r="807" spans="1:8" x14ac:dyDescent="0.25">
      <c r="A807" t="str">
        <f>IF('F2 - Facturation J'!$H$7=0,"Hide","")</f>
        <v>Hide</v>
      </c>
      <c r="C807" s="796" t="s">
        <v>355</v>
      </c>
      <c r="D807" s="796"/>
      <c r="E807" s="796"/>
      <c r="F807" s="796"/>
      <c r="G807" s="796"/>
      <c r="H807" s="796"/>
    </row>
    <row r="808" spans="1:8" x14ac:dyDescent="0.25">
      <c r="A808" t="str">
        <f>IF('F2 - Facturation J'!$H$7=0,"Hide","")</f>
        <v>Hide</v>
      </c>
    </row>
    <row r="809" spans="1:8" x14ac:dyDescent="0.25">
      <c r="A809" t="str">
        <f>IF('F2 - Facturation J'!$H$7=0,"Hide","")</f>
        <v>Hide</v>
      </c>
      <c r="C809" s="142">
        <f>E792+E801</f>
        <v>0</v>
      </c>
      <c r="D809" t="s">
        <v>353</v>
      </c>
    </row>
    <row r="810" spans="1:8" x14ac:dyDescent="0.25">
      <c r="A810" t="str">
        <f>IF('F2 - Facturation J'!$H$7=0,"Hide","")</f>
        <v>Hide</v>
      </c>
    </row>
    <row r="811" spans="1:8" x14ac:dyDescent="0.25">
      <c r="A811" t="str">
        <f>IF('F2 - Facturation J'!$H$7=0,"Hide","")</f>
        <v>Hide</v>
      </c>
      <c r="C811" s="794" t="s">
        <v>376</v>
      </c>
      <c r="D811" s="794"/>
      <c r="E811" s="794"/>
      <c r="F811" s="794"/>
      <c r="G811" s="794"/>
      <c r="H811" s="794"/>
    </row>
    <row r="812" spans="1:8" x14ac:dyDescent="0.25">
      <c r="A812" t="str">
        <f>IF('F2 - Facturation J'!$H$7=0,"Hide","")</f>
        <v>Hide</v>
      </c>
    </row>
    <row r="813" spans="1:8" x14ac:dyDescent="0.25">
      <c r="A813" t="str">
        <f>IF('F2 - Facturation J'!$H$7=0,"Hide","")</f>
        <v>Hide</v>
      </c>
      <c r="C813" s="142">
        <f>C809</f>
        <v>0</v>
      </c>
      <c r="D813" s="1" t="s">
        <v>353</v>
      </c>
    </row>
    <row r="814" spans="1:8" x14ac:dyDescent="0.25">
      <c r="A814" t="str">
        <f>IF('F2 - Facturation J'!$H$7=0,"Hide","")</f>
        <v>Hide</v>
      </c>
    </row>
    <row r="815" spans="1:8" x14ac:dyDescent="0.25">
      <c r="A815" t="str">
        <f>IF('F2 - Facturation J'!$H$7=0,"Hide","")</f>
        <v>Hide</v>
      </c>
    </row>
    <row r="816" spans="1:8" x14ac:dyDescent="0.25">
      <c r="A816" t="str">
        <f>IF('F2 - Facturation J'!$H$7=0,"Hide","")</f>
        <v>Hide</v>
      </c>
      <c r="C816" s="795" t="s">
        <v>352</v>
      </c>
      <c r="D816" s="795"/>
      <c r="E816" s="795"/>
      <c r="F816" s="795"/>
      <c r="G816" s="795"/>
      <c r="H816" s="795"/>
    </row>
    <row r="817" spans="1:8" x14ac:dyDescent="0.25">
      <c r="A817" t="str">
        <f>IF('F2 - Facturation J'!$H$7=0,"Hide","")</f>
        <v>Hide</v>
      </c>
    </row>
    <row r="818" spans="1:8" x14ac:dyDescent="0.25">
      <c r="A818" t="str">
        <f>IF('F2 - Facturation J'!$H$7=0,"Hide","")</f>
        <v>Hide</v>
      </c>
      <c r="C818" s="37" t="s">
        <v>351</v>
      </c>
    </row>
    <row r="819" spans="1:8" x14ac:dyDescent="0.25">
      <c r="A819" t="str">
        <f>IF('F2 - Facturation J'!$H$7=0,"Hide","")</f>
        <v>Hide</v>
      </c>
      <c r="C819" s="143" t="s">
        <v>350</v>
      </c>
      <c r="D819" s="143"/>
      <c r="E819" s="144">
        <f>0.2*C813</f>
        <v>0</v>
      </c>
      <c r="F819" s="143" t="s">
        <v>349</v>
      </c>
      <c r="G819" s="143"/>
      <c r="H819" s="143"/>
    </row>
    <row r="820" spans="1:8" x14ac:dyDescent="0.25">
      <c r="A820" t="str">
        <f>IF('F2 - Facturation J'!$H$7=0,"Hide","")</f>
        <v>Hide</v>
      </c>
      <c r="C820" s="143" t="s">
        <v>348</v>
      </c>
      <c r="D820" s="143"/>
      <c r="E820" s="146">
        <f>E819*40</f>
        <v>0</v>
      </c>
      <c r="F820" s="143" t="s">
        <v>347</v>
      </c>
      <c r="G820" s="143"/>
      <c r="H820" s="143"/>
    </row>
    <row r="821" spans="1:8" x14ac:dyDescent="0.25">
      <c r="A821" t="str">
        <f>IF('F2 - Facturation J'!$H$7=0,"Hide","")</f>
        <v>Hide</v>
      </c>
      <c r="C821" s="143"/>
      <c r="D821" s="143"/>
      <c r="E821" s="143"/>
      <c r="F821" s="143"/>
      <c r="G821" s="143"/>
      <c r="H821" s="143"/>
    </row>
    <row r="822" spans="1:8" x14ac:dyDescent="0.25">
      <c r="A822" t="str">
        <f>IF('F2 - Facturation J'!$H$7=0,"Hide","")</f>
        <v>Hide</v>
      </c>
      <c r="C822" s="143"/>
      <c r="D822" s="143"/>
      <c r="E822" s="143"/>
      <c r="F822" s="143"/>
      <c r="G822" s="143"/>
      <c r="H822" s="143"/>
    </row>
    <row r="823" spans="1:8" x14ac:dyDescent="0.25">
      <c r="A823" t="str">
        <f>IF('F2 - Facturation J'!$H$7=0,"Hide","")</f>
        <v>Hide</v>
      </c>
      <c r="C823" s="143"/>
      <c r="D823" s="143"/>
      <c r="E823" s="143"/>
      <c r="F823" s="143"/>
      <c r="G823" s="143"/>
      <c r="H823" s="143"/>
    </row>
    <row r="824" spans="1:8" x14ac:dyDescent="0.25">
      <c r="A824" t="str">
        <f>IF('F2 - Facturation J'!$H$7=0,"Hide","")</f>
        <v>Hide</v>
      </c>
      <c r="C824" s="143" t="s">
        <v>346</v>
      </c>
      <c r="D824" s="143"/>
      <c r="E824" s="143"/>
      <c r="F824" s="143"/>
      <c r="G824" s="143"/>
      <c r="H824" s="143"/>
    </row>
    <row r="825" spans="1:8" x14ac:dyDescent="0.25">
      <c r="A825" t="str">
        <f>IF('F2 - Facturation J'!$H$7=0,"Hide","")</f>
        <v>Hide</v>
      </c>
      <c r="C825" s="775" t="s">
        <v>345</v>
      </c>
      <c r="D825" s="775"/>
      <c r="E825" s="775"/>
      <c r="F825" s="775"/>
      <c r="G825" s="775"/>
      <c r="H825" s="775"/>
    </row>
    <row r="826" spans="1:8" x14ac:dyDescent="0.25">
      <c r="A826" t="str">
        <f>IF('F2 - Facturation J'!$H$7=0,"Hide","")</f>
        <v>Hide</v>
      </c>
    </row>
    <row r="827" spans="1:8" x14ac:dyDescent="0.25">
      <c r="A827" t="str">
        <f>IF('F2 - Facturation J'!$H$7=0,"Hide","")</f>
        <v>Hide</v>
      </c>
      <c r="C827" s="146" t="s">
        <v>375</v>
      </c>
      <c r="D827" s="143"/>
      <c r="E827" s="143"/>
      <c r="F827" s="143"/>
    </row>
    <row r="828" spans="1:8" x14ac:dyDescent="0.25">
      <c r="A828" t="str">
        <f>IF('F2 - Facturation J'!$H$7=0,"Hide","")</f>
        <v>Hide</v>
      </c>
      <c r="C828" s="144">
        <f>C813-E819</f>
        <v>0</v>
      </c>
      <c r="D828" s="143" t="s">
        <v>343</v>
      </c>
      <c r="E828" s="143"/>
      <c r="F828" s="143"/>
    </row>
    <row r="829" spans="1:8" x14ac:dyDescent="0.25">
      <c r="A829" t="str">
        <f>IF('F2 - Facturation J'!$H$7=0,"Hide","")</f>
        <v>Hide</v>
      </c>
      <c r="C829" s="143"/>
      <c r="D829" s="143"/>
      <c r="E829" s="143"/>
      <c r="F829" s="143"/>
    </row>
    <row r="830" spans="1:8" x14ac:dyDescent="0.25">
      <c r="A830" t="str">
        <f>IF('F2 - Facturation J'!$H$7=0,"Hide","")</f>
        <v>Hide</v>
      </c>
      <c r="C830" s="143"/>
      <c r="D830" s="143"/>
      <c r="E830" s="143"/>
      <c r="F830" s="143"/>
    </row>
    <row r="831" spans="1:8" x14ac:dyDescent="0.25">
      <c r="A831" t="str">
        <f>IF('F2 - Facturation J'!$H$7=0,"Hide","")</f>
        <v>Hide</v>
      </c>
      <c r="C831" s="143"/>
      <c r="D831" s="143"/>
      <c r="E831" s="143"/>
      <c r="F831" s="143"/>
    </row>
    <row r="832" spans="1:8" x14ac:dyDescent="0.25">
      <c r="A832" t="str">
        <f>IF('F2 - Facturation J'!$H$7=0,"Hide","")</f>
        <v>Hide</v>
      </c>
      <c r="C832" s="143"/>
      <c r="D832" s="143"/>
      <c r="E832" s="143"/>
      <c r="F832" s="143"/>
    </row>
    <row r="833" spans="1:6" x14ac:dyDescent="0.25">
      <c r="A833" t="str">
        <f>IF('F2 - Facturation J'!$H$7=0,"Hide","")</f>
        <v>Hide</v>
      </c>
      <c r="C833" s="143"/>
      <c r="D833" s="143"/>
      <c r="E833" s="143"/>
      <c r="F833" s="143"/>
    </row>
    <row r="834" spans="1:6" x14ac:dyDescent="0.25">
      <c r="A834" t="str">
        <f>IF('F2 - Facturation J'!$H$7=0,"Hide","")</f>
        <v>Hide</v>
      </c>
      <c r="C834" s="143"/>
      <c r="D834" s="143"/>
      <c r="E834" s="143"/>
      <c r="F834" s="143"/>
    </row>
    <row r="835" spans="1:6" x14ac:dyDescent="0.25">
      <c r="A835" t="str">
        <f>IF('F2 - Facturation J'!$H$7=0,"Hide","")</f>
        <v>Hide</v>
      </c>
      <c r="C835" s="143"/>
      <c r="D835" s="143"/>
      <c r="E835" s="143"/>
      <c r="F835" s="143"/>
    </row>
    <row r="836" spans="1:6" x14ac:dyDescent="0.25">
      <c r="A836" t="str">
        <f>IF('F2 - Facturation J'!$H$7=0,"Hide","")</f>
        <v>Hide</v>
      </c>
      <c r="C836" s="143"/>
      <c r="D836" s="143"/>
      <c r="E836" s="143"/>
      <c r="F836" s="143"/>
    </row>
    <row r="837" spans="1:6" x14ac:dyDescent="0.25">
      <c r="A837" t="str">
        <f>IF('F2 - Facturation J'!$H$7=0,"Hide","")</f>
        <v>Hide</v>
      </c>
      <c r="C837" s="143"/>
      <c r="D837" s="143"/>
      <c r="E837" s="143"/>
      <c r="F837" s="143"/>
    </row>
    <row r="838" spans="1:6" x14ac:dyDescent="0.25">
      <c r="A838" t="str">
        <f>IF('F2 - Facturation J'!$H$7=0,"Hide","")</f>
        <v>Hide</v>
      </c>
      <c r="C838" s="143"/>
      <c r="D838" s="143"/>
      <c r="E838" s="143"/>
      <c r="F838" s="143"/>
    </row>
    <row r="839" spans="1:6" x14ac:dyDescent="0.25">
      <c r="A839" t="str">
        <f>IF('F2 - Facturation J'!$H$7=0,"Hide","")</f>
        <v>Hide</v>
      </c>
      <c r="C839" s="143" t="s">
        <v>342</v>
      </c>
      <c r="D839" s="144">
        <f>C828</f>
        <v>0</v>
      </c>
      <c r="E839" s="143" t="s">
        <v>339</v>
      </c>
      <c r="F839" s="143"/>
    </row>
    <row r="840" spans="1:6" x14ac:dyDescent="0.25">
      <c r="A840" t="str">
        <f>IF('F2 - Facturation J'!$H$7=0,"Hide","")</f>
        <v>Hide</v>
      </c>
      <c r="C840" s="144">
        <f>D839*0.2</f>
        <v>0</v>
      </c>
      <c r="D840" s="143" t="s">
        <v>341</v>
      </c>
      <c r="E840" s="143"/>
      <c r="F840" s="143"/>
    </row>
    <row r="841" spans="1:6" x14ac:dyDescent="0.25">
      <c r="A841" t="str">
        <f>IF('F2 - Facturation J'!$H$7=0,"Hide","")</f>
        <v>Hide</v>
      </c>
      <c r="C841" s="143"/>
      <c r="D841" s="143"/>
      <c r="E841" s="143"/>
      <c r="F841" s="143"/>
    </row>
    <row r="842" spans="1:6" x14ac:dyDescent="0.25">
      <c r="A842" t="str">
        <f>IF('F2 - Facturation J'!$H$7=0,"Hide","")</f>
        <v>Hide</v>
      </c>
      <c r="C842" s="143"/>
      <c r="D842" s="143"/>
      <c r="E842" s="143"/>
      <c r="F842" s="143"/>
    </row>
    <row r="843" spans="1:6" x14ac:dyDescent="0.25">
      <c r="A843" t="str">
        <f>IF('F2 - Facturation J'!$H$7=0,"Hide","")</f>
        <v>Hide</v>
      </c>
    </row>
    <row r="844" spans="1:6" x14ac:dyDescent="0.25">
      <c r="A844" t="str">
        <f>IF('F2 - Facturation J'!$H$7=0,"Hide","")</f>
        <v>Hide</v>
      </c>
    </row>
    <row r="845" spans="1:6" x14ac:dyDescent="0.25">
      <c r="A845" t="str">
        <f>IF('F2 - Facturation J'!$H$7=0,"Hide","")</f>
        <v>Hide</v>
      </c>
      <c r="B845" s="143"/>
      <c r="C845" s="143"/>
    </row>
    <row r="846" spans="1:6" x14ac:dyDescent="0.25">
      <c r="A846" t="str">
        <f>IF('F2 - Facturation J'!$H$7=0,"Hide","")</f>
        <v>Hide</v>
      </c>
      <c r="B846" s="143"/>
      <c r="C846" s="143"/>
    </row>
    <row r="847" spans="1:6" x14ac:dyDescent="0.25">
      <c r="A847" t="str">
        <f>IF('F2 - Facturation J'!$H$7=0,"Hide","")</f>
        <v>Hide</v>
      </c>
      <c r="B847" s="143"/>
      <c r="C847" s="143"/>
    </row>
    <row r="848" spans="1:6" x14ac:dyDescent="0.25">
      <c r="A848" t="str">
        <f>IF('F2 - Facturation J'!$H$7=0,"Hide","")</f>
        <v>Hide</v>
      </c>
      <c r="B848" s="143"/>
      <c r="C848" s="145" t="s">
        <v>340</v>
      </c>
      <c r="D848" s="142">
        <f>C828</f>
        <v>0</v>
      </c>
      <c r="E848" s="143" t="s">
        <v>339</v>
      </c>
    </row>
    <row r="849" spans="1:8" x14ac:dyDescent="0.25">
      <c r="A849" t="str">
        <f>IF('F2 - Facturation J'!$H$7=0,"Hide","")</f>
        <v>Hide</v>
      </c>
      <c r="C849" s="144">
        <f>D848*0.4</f>
        <v>0</v>
      </c>
      <c r="D849" t="s">
        <v>338</v>
      </c>
    </row>
    <row r="850" spans="1:8" x14ac:dyDescent="0.25">
      <c r="A850" t="str">
        <f>IF('F2 - Facturation J'!$H$7=0,"Hide","")</f>
        <v>Hide</v>
      </c>
    </row>
    <row r="851" spans="1:8" x14ac:dyDescent="0.25">
      <c r="A851" t="str">
        <f>IF('F2 - Facturation J'!$H$7=0,"Hide","")</f>
        <v>Hide</v>
      </c>
    </row>
    <row r="852" spans="1:8" x14ac:dyDescent="0.25">
      <c r="A852" t="str">
        <f>IF('F2 - Facturation J'!$H$7=0,"Hide","")</f>
        <v>Hide</v>
      </c>
    </row>
    <row r="853" spans="1:8" x14ac:dyDescent="0.25">
      <c r="A853" t="str">
        <f>IF('F2 - Facturation J'!$H$7=0,"Hide","")</f>
        <v>Hide</v>
      </c>
      <c r="C853" s="773" t="s">
        <v>337</v>
      </c>
      <c r="D853" s="773"/>
      <c r="E853" s="773"/>
      <c r="F853" s="142">
        <f>C828</f>
        <v>0</v>
      </c>
      <c r="G853" t="s">
        <v>46</v>
      </c>
    </row>
    <row r="854" spans="1:8" x14ac:dyDescent="0.25">
      <c r="A854" t="str">
        <f>IF('F2 - Facturation J'!$H$7=0,"Hide","")</f>
        <v>Hide</v>
      </c>
      <c r="C854" s="773" t="s">
        <v>336</v>
      </c>
      <c r="D854" s="773"/>
      <c r="E854" s="773"/>
      <c r="F854" s="142">
        <f>C840</f>
        <v>0</v>
      </c>
      <c r="G854" t="s">
        <v>46</v>
      </c>
    </row>
    <row r="855" spans="1:8" x14ac:dyDescent="0.25">
      <c r="A855" t="str">
        <f>IF('F2 - Facturation J'!$H$7=0,"Hide","")</f>
        <v>Hide</v>
      </c>
      <c r="C855" s="773" t="s">
        <v>335</v>
      </c>
      <c r="D855" s="773"/>
      <c r="E855" s="773"/>
      <c r="F855" s="142">
        <f>C849</f>
        <v>0</v>
      </c>
      <c r="G855" t="s">
        <v>46</v>
      </c>
    </row>
    <row r="856" spans="1:8" x14ac:dyDescent="0.25">
      <c r="A856" t="str">
        <f>IF('F2 - Facturation J'!$H$7=0,"Hide","")</f>
        <v>Hide</v>
      </c>
    </row>
    <row r="857" spans="1:8" ht="15.75" x14ac:dyDescent="0.25">
      <c r="A857" t="str">
        <f>IF('F2 - Facturation J'!$H$7=0,"Hide","")</f>
        <v>Hide</v>
      </c>
      <c r="C857" s="772" t="s">
        <v>334</v>
      </c>
      <c r="D857" s="773"/>
      <c r="E857" s="773"/>
      <c r="F857" s="142">
        <f>F853-F854-F855</f>
        <v>0</v>
      </c>
      <c r="G857" t="s">
        <v>46</v>
      </c>
    </row>
    <row r="858" spans="1:8" x14ac:dyDescent="0.25">
      <c r="A858" t="str">
        <f>IF('F2 - Facturation J'!$H$12=0,"Hide","")</f>
        <v>Hide</v>
      </c>
    </row>
    <row r="859" spans="1:8" x14ac:dyDescent="0.25">
      <c r="A859" t="str">
        <f>IF('F2 - Facturation J'!$H$12=0,"Hide","")</f>
        <v>Hide</v>
      </c>
    </row>
    <row r="860" spans="1:8" x14ac:dyDescent="0.25">
      <c r="A860" t="str">
        <f>IF('F2 - Facturation J'!$H$12=0,"Hide","")</f>
        <v>Hide</v>
      </c>
    </row>
    <row r="861" spans="1:8" x14ac:dyDescent="0.25">
      <c r="A861" t="str">
        <f>IF('F2 - Facturation J'!$H$12=0,"Hide","")</f>
        <v>Hide</v>
      </c>
    </row>
    <row r="862" spans="1:8" x14ac:dyDescent="0.25">
      <c r="A862" t="str">
        <f>IF('F2 - Facturation J'!$H$12=0,"Hide","")</f>
        <v>Hide</v>
      </c>
      <c r="C862" s="793" t="s">
        <v>374</v>
      </c>
      <c r="D862" s="793"/>
      <c r="E862" s="793"/>
      <c r="F862" s="793"/>
      <c r="G862" s="793"/>
      <c r="H862" s="793"/>
    </row>
    <row r="863" spans="1:8" x14ac:dyDescent="0.25">
      <c r="A863" t="str">
        <f>IF('F2 - Facturation J'!$H$12=0,"Hide","")</f>
        <v>Hide</v>
      </c>
    </row>
    <row r="864" spans="1:8" x14ac:dyDescent="0.25">
      <c r="A864" t="str">
        <f>IF('F2 - Facturation J'!$H$12=0,"Hide","")</f>
        <v>Hide</v>
      </c>
      <c r="C864" s="147" t="s">
        <v>373</v>
      </c>
    </row>
    <row r="865" spans="1:8" x14ac:dyDescent="0.25">
      <c r="A865" t="str">
        <f>IF('F2 - Facturation J'!$H$12=0,"Hide","")</f>
        <v>Hide</v>
      </c>
    </row>
    <row r="866" spans="1:8" x14ac:dyDescent="0.25">
      <c r="A866" t="str">
        <f>IF('F2 - Facturation J'!$H$12=0,"Hide","")</f>
        <v>Hide</v>
      </c>
      <c r="C866" s="143" t="s">
        <v>372</v>
      </c>
      <c r="E866" s="142">
        <f>0.47*J555</f>
        <v>0</v>
      </c>
      <c r="F866" t="s">
        <v>353</v>
      </c>
    </row>
    <row r="867" spans="1:8" x14ac:dyDescent="0.25">
      <c r="A867" t="str">
        <f>IF('F2 - Facturation J'!$H$12=0,"Hide","")</f>
        <v>Hide</v>
      </c>
    </row>
    <row r="868" spans="1:8" x14ac:dyDescent="0.25">
      <c r="A868" t="str">
        <f>IF('F2 - Facturation J'!$H$12=0,"Hide","")</f>
        <v>Hide</v>
      </c>
    </row>
    <row r="869" spans="1:8" x14ac:dyDescent="0.25">
      <c r="A869" t="str">
        <f>IF('F2 - Facturation J'!$H$12=0,"Hide","")</f>
        <v>Hide</v>
      </c>
    </row>
    <row r="870" spans="1:8" x14ac:dyDescent="0.25">
      <c r="A870" t="str">
        <f>IF('F2 - Facturation J'!$H$12=0,"Hide","")</f>
        <v>Hide</v>
      </c>
      <c r="C870" s="794" t="s">
        <v>371</v>
      </c>
      <c r="D870" s="794"/>
      <c r="E870" s="794"/>
      <c r="F870" s="794"/>
      <c r="G870" s="794"/>
      <c r="H870" s="794"/>
    </row>
    <row r="871" spans="1:8" x14ac:dyDescent="0.25">
      <c r="A871" t="str">
        <f>IF('F2 - Facturation J'!$H$12=0,"Hide","")</f>
        <v>Hide</v>
      </c>
    </row>
    <row r="872" spans="1:8" x14ac:dyDescent="0.25">
      <c r="A872" t="str">
        <f>IF('F2 - Facturation J'!$H$12=0,"Hide","")</f>
        <v>Hide</v>
      </c>
      <c r="C872" s="142">
        <f>E866</f>
        <v>0</v>
      </c>
      <c r="D872" s="1" t="s">
        <v>353</v>
      </c>
    </row>
    <row r="873" spans="1:8" x14ac:dyDescent="0.25">
      <c r="A873" t="str">
        <f>IF('F2 - Facturation J'!$H$12=0,"Hide","")</f>
        <v>Hide</v>
      </c>
    </row>
    <row r="874" spans="1:8" x14ac:dyDescent="0.25">
      <c r="A874" t="str">
        <f>IF('F2 - Facturation J'!$H$12=0,"Hide","")</f>
        <v>Hide</v>
      </c>
    </row>
    <row r="875" spans="1:8" x14ac:dyDescent="0.25">
      <c r="A875" t="str">
        <f>IF('F2 - Facturation J'!$H$12=0,"Hide","")</f>
        <v>Hide</v>
      </c>
      <c r="C875" s="795" t="s">
        <v>352</v>
      </c>
      <c r="D875" s="795"/>
      <c r="E875" s="795"/>
      <c r="F875" s="795"/>
      <c r="G875" s="795"/>
      <c r="H875" s="795"/>
    </row>
    <row r="876" spans="1:8" x14ac:dyDescent="0.25">
      <c r="A876" t="str">
        <f>IF('F2 - Facturation J'!$H$12=0,"Hide","")</f>
        <v>Hide</v>
      </c>
    </row>
    <row r="877" spans="1:8" x14ac:dyDescent="0.25">
      <c r="A877" t="str">
        <f>IF('F2 - Facturation J'!$H$12=0,"Hide","")</f>
        <v>Hide</v>
      </c>
      <c r="C877" s="37" t="s">
        <v>351</v>
      </c>
    </row>
    <row r="878" spans="1:8" x14ac:dyDescent="0.25">
      <c r="A878" t="str">
        <f>IF('F2 - Facturation J'!$H$12=0,"Hide","")</f>
        <v>Hide</v>
      </c>
      <c r="C878" s="143" t="s">
        <v>350</v>
      </c>
      <c r="E878" s="142">
        <f>0.2*C872</f>
        <v>0</v>
      </c>
      <c r="F878" t="s">
        <v>349</v>
      </c>
    </row>
    <row r="879" spans="1:8" x14ac:dyDescent="0.25">
      <c r="A879" t="str">
        <f>IF('F2 - Facturation J'!$H$12=0,"Hide","")</f>
        <v>Hide</v>
      </c>
      <c r="C879" t="s">
        <v>348</v>
      </c>
      <c r="E879" s="92">
        <f>E878*40</f>
        <v>0</v>
      </c>
      <c r="F879" t="s">
        <v>347</v>
      </c>
    </row>
    <row r="880" spans="1:8" x14ac:dyDescent="0.25">
      <c r="A880" t="str">
        <f>IF('F2 - Facturation J'!$H$12=0,"Hide","")</f>
        <v>Hide</v>
      </c>
    </row>
    <row r="881" spans="1:8" x14ac:dyDescent="0.25">
      <c r="A881" t="str">
        <f>IF('F2 - Facturation J'!$H$12=0,"Hide","")</f>
        <v>Hide</v>
      </c>
    </row>
    <row r="882" spans="1:8" x14ac:dyDescent="0.25">
      <c r="A882" t="str">
        <f>IF('F2 - Facturation J'!$H$12=0,"Hide","")</f>
        <v>Hide</v>
      </c>
    </row>
    <row r="883" spans="1:8" x14ac:dyDescent="0.25">
      <c r="A883" t="str">
        <f>IF('F2 - Facturation J'!$H$12=0,"Hide","")</f>
        <v>Hide</v>
      </c>
      <c r="C883" t="s">
        <v>346</v>
      </c>
    </row>
    <row r="884" spans="1:8" x14ac:dyDescent="0.25">
      <c r="A884" t="str">
        <f>IF('F2 - Facturation J'!$H$12=0,"Hide","")</f>
        <v>Hide</v>
      </c>
      <c r="C884" s="775" t="s">
        <v>345</v>
      </c>
      <c r="D884" s="775"/>
      <c r="E884" s="775"/>
      <c r="F884" s="775"/>
      <c r="G884" s="775"/>
      <c r="H884" s="775"/>
    </row>
    <row r="885" spans="1:8" x14ac:dyDescent="0.25">
      <c r="A885" t="str">
        <f>IF('F2 - Facturation J'!$H$12=0,"Hide","")</f>
        <v>Hide</v>
      </c>
    </row>
    <row r="886" spans="1:8" x14ac:dyDescent="0.25">
      <c r="A886" t="str">
        <f>IF('F2 - Facturation J'!$H$12=0,"Hide","")</f>
        <v>Hide</v>
      </c>
      <c r="C886" s="92" t="s">
        <v>370</v>
      </c>
    </row>
    <row r="887" spans="1:8" x14ac:dyDescent="0.25">
      <c r="A887" t="str">
        <f>IF('F2 - Facturation J'!$H$12=0,"Hide","")</f>
        <v>Hide</v>
      </c>
      <c r="C887" s="142">
        <f>C872-E878</f>
        <v>0</v>
      </c>
      <c r="D887" t="s">
        <v>343</v>
      </c>
    </row>
    <row r="888" spans="1:8" x14ac:dyDescent="0.25">
      <c r="A888" t="str">
        <f>IF('F2 - Facturation J'!$H$12=0,"Hide","")</f>
        <v>Hide</v>
      </c>
    </row>
    <row r="889" spans="1:8" x14ac:dyDescent="0.25">
      <c r="A889" t="str">
        <f>IF('F2 - Facturation J'!$H$12=0,"Hide","")</f>
        <v>Hide</v>
      </c>
    </row>
    <row r="890" spans="1:8" x14ac:dyDescent="0.25">
      <c r="A890" t="str">
        <f>IF('F2 - Facturation J'!$H$12=0,"Hide","")</f>
        <v>Hide</v>
      </c>
    </row>
    <row r="891" spans="1:8" x14ac:dyDescent="0.25">
      <c r="A891" t="str">
        <f>IF('F2 - Facturation J'!$H$12=0,"Hide","")</f>
        <v>Hide</v>
      </c>
    </row>
    <row r="892" spans="1:8" x14ac:dyDescent="0.25">
      <c r="A892" t="str">
        <f>IF('F2 - Facturation J'!$H$12=0,"Hide","")</f>
        <v>Hide</v>
      </c>
    </row>
    <row r="893" spans="1:8" x14ac:dyDescent="0.25">
      <c r="A893" t="str">
        <f>IF('F2 - Facturation J'!$H$12=0,"Hide","")</f>
        <v>Hide</v>
      </c>
    </row>
    <row r="894" spans="1:8" x14ac:dyDescent="0.25">
      <c r="A894" t="str">
        <f>IF('F2 - Facturation J'!$H$12=0,"Hide","")</f>
        <v>Hide</v>
      </c>
    </row>
    <row r="895" spans="1:8" x14ac:dyDescent="0.25">
      <c r="A895" t="str">
        <f>IF('F2 - Facturation J'!$H$12=0,"Hide","")</f>
        <v>Hide</v>
      </c>
    </row>
    <row r="896" spans="1:8" x14ac:dyDescent="0.25">
      <c r="A896" t="str">
        <f>IF('F2 - Facturation J'!$H$12=0,"Hide","")</f>
        <v>Hide</v>
      </c>
    </row>
    <row r="897" spans="1:7" x14ac:dyDescent="0.25">
      <c r="A897" t="str">
        <f>IF('F2 - Facturation J'!$H$12=0,"Hide","")</f>
        <v>Hide</v>
      </c>
    </row>
    <row r="898" spans="1:7" x14ac:dyDescent="0.25">
      <c r="A898" t="str">
        <f>IF('F2 - Facturation J'!$H$12=0,"Hide","")</f>
        <v>Hide</v>
      </c>
      <c r="C898" s="143" t="s">
        <v>342</v>
      </c>
      <c r="D898" s="142">
        <f>C887</f>
        <v>0</v>
      </c>
      <c r="E898" s="143" t="s">
        <v>339</v>
      </c>
    </row>
    <row r="899" spans="1:7" x14ac:dyDescent="0.25">
      <c r="A899" t="str">
        <f>IF('F2 - Facturation J'!$H$12=0,"Hide","")</f>
        <v>Hide</v>
      </c>
      <c r="C899" s="142">
        <f>D898*0.2</f>
        <v>0</v>
      </c>
      <c r="D899" t="s">
        <v>341</v>
      </c>
    </row>
    <row r="900" spans="1:7" x14ac:dyDescent="0.25">
      <c r="A900" t="str">
        <f>IF('F2 - Facturation J'!$H$12=0,"Hide","")</f>
        <v>Hide</v>
      </c>
    </row>
    <row r="901" spans="1:7" x14ac:dyDescent="0.25">
      <c r="A901" t="str">
        <f>IF('F2 - Facturation J'!$H$12=0,"Hide","")</f>
        <v>Hide</v>
      </c>
    </row>
    <row r="902" spans="1:7" x14ac:dyDescent="0.25">
      <c r="A902" t="str">
        <f>IF('F2 - Facturation J'!$H$12=0,"Hide","")</f>
        <v>Hide</v>
      </c>
    </row>
    <row r="903" spans="1:7" x14ac:dyDescent="0.25">
      <c r="A903" t="str">
        <f>IF('F2 - Facturation J'!$H$12=0,"Hide","")</f>
        <v>Hide</v>
      </c>
    </row>
    <row r="904" spans="1:7" x14ac:dyDescent="0.25">
      <c r="A904" t="str">
        <f>IF('F2 - Facturation J'!$H$12=0,"Hide","")</f>
        <v>Hide</v>
      </c>
    </row>
    <row r="905" spans="1:7" x14ac:dyDescent="0.25">
      <c r="A905" t="str">
        <f>IF('F2 - Facturation J'!$H$12=0,"Hide","")</f>
        <v>Hide</v>
      </c>
    </row>
    <row r="906" spans="1:7" x14ac:dyDescent="0.25">
      <c r="A906" t="str">
        <f>IF('F2 - Facturation J'!$H$12=0,"Hide","")</f>
        <v>Hide</v>
      </c>
    </row>
    <row r="907" spans="1:7" x14ac:dyDescent="0.25">
      <c r="A907" t="str">
        <f>IF('F2 - Facturation J'!$H$12=0,"Hide","")</f>
        <v>Hide</v>
      </c>
      <c r="C907" s="145" t="s">
        <v>340</v>
      </c>
      <c r="D907" s="142">
        <f>C887</f>
        <v>0</v>
      </c>
      <c r="E907" s="143" t="s">
        <v>339</v>
      </c>
    </row>
    <row r="908" spans="1:7" x14ac:dyDescent="0.25">
      <c r="A908" t="str">
        <f>IF('F2 - Facturation J'!$H$12=0,"Hide","")</f>
        <v>Hide</v>
      </c>
      <c r="C908" s="142">
        <f>D907*0.4</f>
        <v>0</v>
      </c>
      <c r="D908" t="s">
        <v>338</v>
      </c>
    </row>
    <row r="909" spans="1:7" x14ac:dyDescent="0.25">
      <c r="A909" t="str">
        <f>IF('F2 - Facturation J'!$H$12=0,"Hide","")</f>
        <v>Hide</v>
      </c>
    </row>
    <row r="910" spans="1:7" x14ac:dyDescent="0.25">
      <c r="A910" t="str">
        <f>IF('F2 - Facturation J'!$H$12=0,"Hide","")</f>
        <v>Hide</v>
      </c>
    </row>
    <row r="911" spans="1:7" x14ac:dyDescent="0.25">
      <c r="A911" t="str">
        <f>IF('F2 - Facturation J'!$H$12=0,"Hide","")</f>
        <v>Hide</v>
      </c>
    </row>
    <row r="912" spans="1:7" x14ac:dyDescent="0.25">
      <c r="A912" t="str">
        <f>IF('F2 - Facturation J'!$H$12=0,"Hide","")</f>
        <v>Hide</v>
      </c>
      <c r="C912" s="773" t="s">
        <v>337</v>
      </c>
      <c r="D912" s="773"/>
      <c r="E912" s="773"/>
      <c r="F912" s="142">
        <f>C887</f>
        <v>0</v>
      </c>
      <c r="G912" t="s">
        <v>46</v>
      </c>
    </row>
    <row r="913" spans="1:8" x14ac:dyDescent="0.25">
      <c r="A913" t="str">
        <f>IF('F2 - Facturation J'!$H$12=0,"Hide","")</f>
        <v>Hide</v>
      </c>
      <c r="C913" s="773" t="s">
        <v>336</v>
      </c>
      <c r="D913" s="773"/>
      <c r="E913" s="773"/>
      <c r="F913" s="142">
        <f>C899</f>
        <v>0</v>
      </c>
      <c r="G913" t="s">
        <v>46</v>
      </c>
    </row>
    <row r="914" spans="1:8" x14ac:dyDescent="0.25">
      <c r="A914" t="str">
        <f>IF('F2 - Facturation J'!$H$12=0,"Hide","")</f>
        <v>Hide</v>
      </c>
      <c r="C914" s="773" t="s">
        <v>335</v>
      </c>
      <c r="D914" s="773"/>
      <c r="E914" s="773"/>
      <c r="F914" s="142">
        <f>C908</f>
        <v>0</v>
      </c>
      <c r="G914" t="s">
        <v>46</v>
      </c>
    </row>
    <row r="915" spans="1:8" x14ac:dyDescent="0.25">
      <c r="A915" t="str">
        <f>IF('F2 - Facturation J'!$H$12=0,"Hide","")</f>
        <v>Hide</v>
      </c>
    </row>
    <row r="916" spans="1:8" ht="15.75" x14ac:dyDescent="0.25">
      <c r="A916" t="str">
        <f>IF('F2 - Facturation J'!$H$12=0,"Hide","")</f>
        <v>Hide</v>
      </c>
      <c r="C916" s="772" t="s">
        <v>334</v>
      </c>
      <c r="D916" s="773"/>
      <c r="E916" s="773"/>
      <c r="F916" s="142">
        <f>F912-F913-F914</f>
        <v>0</v>
      </c>
      <c r="G916" t="s">
        <v>46</v>
      </c>
    </row>
    <row r="917" spans="1:8" x14ac:dyDescent="0.25">
      <c r="A917" t="str">
        <f>IF('F2 - Facturation J'!$H$12=0,"Hide","")</f>
        <v>Hide</v>
      </c>
    </row>
    <row r="918" spans="1:8" x14ac:dyDescent="0.25">
      <c r="A918" t="str">
        <f>IF('F2 - Facturation J'!$H$8=0,"Hide","")</f>
        <v>Hide</v>
      </c>
    </row>
    <row r="919" spans="1:8" x14ac:dyDescent="0.25">
      <c r="A919" t="str">
        <f>IF('F2 - Facturation J'!$H$8=0,"Hide","")</f>
        <v>Hide</v>
      </c>
    </row>
    <row r="920" spans="1:8" x14ac:dyDescent="0.25">
      <c r="A920" t="str">
        <f>IF('F2 - Facturation J'!$H$8=0,"Hide","")</f>
        <v>Hide</v>
      </c>
    </row>
    <row r="921" spans="1:8" x14ac:dyDescent="0.25">
      <c r="A921" t="str">
        <f>IF('F2 - Facturation J'!$H$8=0,"Hide","")</f>
        <v>Hide</v>
      </c>
    </row>
    <row r="922" spans="1:8" x14ac:dyDescent="0.25">
      <c r="A922" t="str">
        <f>IF('F2 - Facturation J'!$H$8=0,"Hide","")</f>
        <v>Hide</v>
      </c>
      <c r="C922" s="793" t="s">
        <v>369</v>
      </c>
      <c r="D922" s="793"/>
      <c r="E922" s="793"/>
      <c r="F922" s="793"/>
      <c r="G922" s="793"/>
      <c r="H922" s="793"/>
    </row>
    <row r="923" spans="1:8" x14ac:dyDescent="0.25">
      <c r="A923" t="str">
        <f>IF('F2 - Facturation J'!$H$8=0,"Hide","")</f>
        <v>Hide</v>
      </c>
    </row>
    <row r="924" spans="1:8" x14ac:dyDescent="0.25">
      <c r="A924" t="str">
        <f>IF('F2 - Facturation J'!$H$8=0,"Hide","")</f>
        <v>Hide</v>
      </c>
      <c r="C924" s="147" t="s">
        <v>368</v>
      </c>
    </row>
    <row r="925" spans="1:8" x14ac:dyDescent="0.25">
      <c r="A925" t="str">
        <f>IF('F2 - Facturation J'!$H$8=0,"Hide","")</f>
        <v>Hide</v>
      </c>
      <c r="C925" s="143"/>
    </row>
    <row r="926" spans="1:8" x14ac:dyDescent="0.25">
      <c r="A926" t="str">
        <f>IF('F2 - Facturation J'!$H$8=0,"Hide","")</f>
        <v>Hide</v>
      </c>
      <c r="C926" s="143" t="s">
        <v>367</v>
      </c>
      <c r="E926" s="142">
        <f>1.17*H579</f>
        <v>0</v>
      </c>
      <c r="F926" t="s">
        <v>353</v>
      </c>
    </row>
    <row r="927" spans="1:8" x14ac:dyDescent="0.25">
      <c r="A927" t="str">
        <f>IF('F2 - Facturation J'!$H$8=0,"Hide","")</f>
        <v>Hide</v>
      </c>
    </row>
    <row r="928" spans="1:8" x14ac:dyDescent="0.25">
      <c r="A928" t="str">
        <f>IF('F2 - Facturation J'!$H$8=0,"Hide","")</f>
        <v>Hide</v>
      </c>
      <c r="C928" s="794" t="s">
        <v>366</v>
      </c>
      <c r="D928" s="794"/>
      <c r="E928" s="794"/>
      <c r="F928" s="794"/>
      <c r="G928" s="794"/>
      <c r="H928" s="794"/>
    </row>
    <row r="929" spans="1:8" x14ac:dyDescent="0.25">
      <c r="A929" t="str">
        <f>IF('F2 - Facturation J'!$H$8=0,"Hide","")</f>
        <v>Hide</v>
      </c>
    </row>
    <row r="930" spans="1:8" x14ac:dyDescent="0.25">
      <c r="A930" t="str">
        <f>IF('F2 - Facturation J'!$H$8=0,"Hide","")</f>
        <v>Hide</v>
      </c>
      <c r="C930" s="142">
        <f>E926</f>
        <v>0</v>
      </c>
      <c r="D930" s="1" t="s">
        <v>353</v>
      </c>
    </row>
    <row r="931" spans="1:8" x14ac:dyDescent="0.25">
      <c r="A931" t="str">
        <f>IF('F2 - Facturation J'!$H$8=0,"Hide","")</f>
        <v>Hide</v>
      </c>
    </row>
    <row r="932" spans="1:8" x14ac:dyDescent="0.25">
      <c r="A932" t="str">
        <f>IF('F2 - Facturation J'!$H$8=0,"Hide","")</f>
        <v>Hide</v>
      </c>
      <c r="C932" s="795" t="s">
        <v>352</v>
      </c>
      <c r="D932" s="795"/>
      <c r="E932" s="795"/>
      <c r="F932" s="795"/>
      <c r="G932" s="795"/>
      <c r="H932" s="795"/>
    </row>
    <row r="933" spans="1:8" x14ac:dyDescent="0.25">
      <c r="A933" t="str">
        <f>IF('F2 - Facturation J'!$H$8=0,"Hide","")</f>
        <v>Hide</v>
      </c>
    </row>
    <row r="934" spans="1:8" x14ac:dyDescent="0.25">
      <c r="A934" t="str">
        <f>IF('F2 - Facturation J'!$H$8=0,"Hide","")</f>
        <v>Hide</v>
      </c>
      <c r="C934" s="37" t="s">
        <v>351</v>
      </c>
    </row>
    <row r="935" spans="1:8" x14ac:dyDescent="0.25">
      <c r="A935" t="str">
        <f>IF('F2 - Facturation J'!$H$8=0,"Hide","")</f>
        <v>Hide</v>
      </c>
      <c r="C935" s="143" t="s">
        <v>350</v>
      </c>
      <c r="D935" s="143"/>
      <c r="E935" s="144">
        <f>0.2*C930</f>
        <v>0</v>
      </c>
      <c r="F935" s="143" t="s">
        <v>349</v>
      </c>
      <c r="G935" s="143"/>
      <c r="H935" s="143"/>
    </row>
    <row r="936" spans="1:8" x14ac:dyDescent="0.25">
      <c r="A936" t="str">
        <f>IF('F2 - Facturation J'!$H$8=0,"Hide","")</f>
        <v>Hide</v>
      </c>
      <c r="C936" s="143" t="s">
        <v>348</v>
      </c>
      <c r="D936" s="143"/>
      <c r="E936" s="146">
        <f>E935*40</f>
        <v>0</v>
      </c>
      <c r="F936" s="143" t="s">
        <v>347</v>
      </c>
      <c r="G936" s="143"/>
      <c r="H936" s="143"/>
    </row>
    <row r="937" spans="1:8" x14ac:dyDescent="0.25">
      <c r="A937" t="str">
        <f>IF('F2 - Facturation J'!$H$8=0,"Hide","")</f>
        <v>Hide</v>
      </c>
      <c r="C937" s="143"/>
      <c r="D937" s="143"/>
      <c r="E937" s="143"/>
      <c r="F937" s="143"/>
      <c r="G937" s="143"/>
      <c r="H937" s="143"/>
    </row>
    <row r="938" spans="1:8" x14ac:dyDescent="0.25">
      <c r="A938" t="str">
        <f>IF('F2 - Facturation J'!$H$8=0,"Hide","")</f>
        <v>Hide</v>
      </c>
      <c r="C938" s="143" t="s">
        <v>346</v>
      </c>
      <c r="D938" s="143"/>
      <c r="E938" s="143"/>
      <c r="F938" s="143"/>
      <c r="G938" s="143"/>
      <c r="H938" s="143"/>
    </row>
    <row r="939" spans="1:8" x14ac:dyDescent="0.25">
      <c r="A939" t="str">
        <f>IF('F2 - Facturation J'!$H$8=0,"Hide","")</f>
        <v>Hide</v>
      </c>
      <c r="C939" s="775" t="s">
        <v>345</v>
      </c>
      <c r="D939" s="775"/>
      <c r="E939" s="775"/>
      <c r="F939" s="775"/>
      <c r="G939" s="775"/>
      <c r="H939" s="775"/>
    </row>
    <row r="940" spans="1:8" x14ac:dyDescent="0.25">
      <c r="A940" t="str">
        <f>IF('F2 - Facturation J'!$H$8=0,"Hide","")</f>
        <v>Hide</v>
      </c>
      <c r="C940" s="143"/>
      <c r="D940" s="143"/>
      <c r="E940" s="143"/>
      <c r="F940" s="143"/>
      <c r="G940" s="143"/>
      <c r="H940" s="143"/>
    </row>
    <row r="941" spans="1:8" x14ac:dyDescent="0.25">
      <c r="A941" t="str">
        <f>IF('F2 - Facturation J'!$H$8=0,"Hide","")</f>
        <v>Hide</v>
      </c>
      <c r="C941" s="146" t="s">
        <v>365</v>
      </c>
    </row>
    <row r="942" spans="1:8" x14ac:dyDescent="0.25">
      <c r="A942" t="str">
        <f>IF('F2 - Facturation J'!$H$8=0,"Hide","")</f>
        <v>Hide</v>
      </c>
      <c r="C942" s="142">
        <f>C930-E935</f>
        <v>0</v>
      </c>
      <c r="D942" t="s">
        <v>343</v>
      </c>
    </row>
    <row r="943" spans="1:8" x14ac:dyDescent="0.25">
      <c r="A943" t="str">
        <f>IF('F2 - Facturation J'!$H$8=0,"Hide","")</f>
        <v>Hide</v>
      </c>
    </row>
    <row r="944" spans="1:8" x14ac:dyDescent="0.25">
      <c r="A944" t="str">
        <f>IF('F2 - Facturation J'!$H$8=0,"Hide","")</f>
        <v>Hide</v>
      </c>
    </row>
    <row r="945" spans="1:5" x14ac:dyDescent="0.25">
      <c r="A945" t="str">
        <f>IF('F2 - Facturation J'!$H$8=0,"Hide","")</f>
        <v>Hide</v>
      </c>
    </row>
    <row r="946" spans="1:5" x14ac:dyDescent="0.25">
      <c r="A946" t="str">
        <f>IF('F2 - Facturation J'!$H$8=0,"Hide","")</f>
        <v>Hide</v>
      </c>
    </row>
    <row r="947" spans="1:5" x14ac:dyDescent="0.25">
      <c r="A947" t="str">
        <f>IF('F2 - Facturation J'!$H$8=0,"Hide","")</f>
        <v>Hide</v>
      </c>
    </row>
    <row r="948" spans="1:5" x14ac:dyDescent="0.25">
      <c r="A948" t="str">
        <f>IF('F2 - Facturation J'!$H$8=0,"Hide","")</f>
        <v>Hide</v>
      </c>
    </row>
    <row r="949" spans="1:5" x14ac:dyDescent="0.25">
      <c r="A949" t="str">
        <f>IF('F2 - Facturation J'!$H$8=0,"Hide","")</f>
        <v>Hide</v>
      </c>
    </row>
    <row r="950" spans="1:5" x14ac:dyDescent="0.25">
      <c r="A950" t="str">
        <f>IF('F2 - Facturation J'!$H$8=0,"Hide","")</f>
        <v>Hide</v>
      </c>
    </row>
    <row r="951" spans="1:5" x14ac:dyDescent="0.25">
      <c r="A951" t="str">
        <f>IF('F2 - Facturation J'!$H$8=0,"Hide","")</f>
        <v>Hide</v>
      </c>
    </row>
    <row r="952" spans="1:5" x14ac:dyDescent="0.25">
      <c r="A952" t="str">
        <f>IF('F2 - Facturation J'!$H$8=0,"Hide","")</f>
        <v>Hide</v>
      </c>
    </row>
    <row r="953" spans="1:5" x14ac:dyDescent="0.25">
      <c r="A953" t="str">
        <f>IF('F2 - Facturation J'!$H$8=0,"Hide","")</f>
        <v>Hide</v>
      </c>
      <c r="C953" s="143" t="s">
        <v>342</v>
      </c>
      <c r="D953" s="144">
        <f>C942</f>
        <v>0</v>
      </c>
      <c r="E953" s="143" t="s">
        <v>339</v>
      </c>
    </row>
    <row r="954" spans="1:5" x14ac:dyDescent="0.25">
      <c r="A954" t="str">
        <f>IF('F2 - Facturation J'!$H$8=0,"Hide","")</f>
        <v>Hide</v>
      </c>
      <c r="C954" s="144">
        <f>D953*0.2</f>
        <v>0</v>
      </c>
      <c r="D954" s="143" t="s">
        <v>341</v>
      </c>
      <c r="E954" s="143"/>
    </row>
    <row r="955" spans="1:5" x14ac:dyDescent="0.25">
      <c r="A955" t="str">
        <f>IF('F2 - Facturation J'!$H$8=0,"Hide","")</f>
        <v>Hide</v>
      </c>
      <c r="C955" s="143"/>
      <c r="D955" s="143"/>
      <c r="E955" s="143"/>
    </row>
    <row r="956" spans="1:5" x14ac:dyDescent="0.25">
      <c r="A956" t="str">
        <f>IF('F2 - Facturation J'!$H$8=0,"Hide","")</f>
        <v>Hide</v>
      </c>
      <c r="C956" s="143"/>
      <c r="D956" s="143"/>
      <c r="E956" s="143"/>
    </row>
    <row r="957" spans="1:5" x14ac:dyDescent="0.25">
      <c r="A957" t="str">
        <f>IF('F2 - Facturation J'!$H$8=0,"Hide","")</f>
        <v>Hide</v>
      </c>
      <c r="C957" s="143"/>
      <c r="D957" s="143"/>
      <c r="E957" s="143"/>
    </row>
    <row r="958" spans="1:5" x14ac:dyDescent="0.25">
      <c r="A958" t="str">
        <f>IF('F2 - Facturation J'!$H$8=0,"Hide","")</f>
        <v>Hide</v>
      </c>
      <c r="C958" s="143"/>
      <c r="D958" s="143"/>
      <c r="E958" s="143"/>
    </row>
    <row r="959" spans="1:5" x14ac:dyDescent="0.25">
      <c r="A959" t="str">
        <f>IF('F2 - Facturation J'!$H$8=0,"Hide","")</f>
        <v>Hide</v>
      </c>
      <c r="C959" s="145" t="s">
        <v>340</v>
      </c>
      <c r="D959" s="144">
        <f>C942</f>
        <v>0</v>
      </c>
      <c r="E959" s="143" t="s">
        <v>339</v>
      </c>
    </row>
    <row r="960" spans="1:5" x14ac:dyDescent="0.25">
      <c r="A960" t="str">
        <f>IF('F2 - Facturation J'!$H$8=0,"Hide","")</f>
        <v>Hide</v>
      </c>
      <c r="C960" s="142">
        <f>D959*0.4</f>
        <v>0</v>
      </c>
      <c r="D960" t="s">
        <v>338</v>
      </c>
    </row>
    <row r="961" spans="1:8" x14ac:dyDescent="0.25">
      <c r="A961" t="str">
        <f>IF('F2 - Facturation J'!$H$8=0,"Hide","")</f>
        <v>Hide</v>
      </c>
    </row>
    <row r="962" spans="1:8" x14ac:dyDescent="0.25">
      <c r="A962" t="str">
        <f>IF('F2 - Facturation J'!$H$8=0,"Hide","")</f>
        <v>Hide</v>
      </c>
    </row>
    <row r="963" spans="1:8" x14ac:dyDescent="0.25">
      <c r="A963" t="str">
        <f>IF('F2 - Facturation J'!$H$8=0,"Hide","")</f>
        <v>Hide</v>
      </c>
    </row>
    <row r="964" spans="1:8" x14ac:dyDescent="0.25">
      <c r="A964" t="str">
        <f>IF('F2 - Facturation J'!$H$8=0,"Hide","")</f>
        <v>Hide</v>
      </c>
      <c r="C964" s="773" t="s">
        <v>337</v>
      </c>
      <c r="D964" s="773"/>
      <c r="E964" s="773"/>
      <c r="F964" s="142">
        <f>C942</f>
        <v>0</v>
      </c>
      <c r="G964" t="s">
        <v>46</v>
      </c>
    </row>
    <row r="965" spans="1:8" x14ac:dyDescent="0.25">
      <c r="A965" t="str">
        <f>IF('F2 - Facturation J'!$H$8=0,"Hide","")</f>
        <v>Hide</v>
      </c>
      <c r="C965" s="773" t="s">
        <v>336</v>
      </c>
      <c r="D965" s="773"/>
      <c r="E965" s="773"/>
      <c r="F965" s="142">
        <f>C954</f>
        <v>0</v>
      </c>
      <c r="G965" t="s">
        <v>46</v>
      </c>
    </row>
    <row r="966" spans="1:8" x14ac:dyDescent="0.25">
      <c r="A966" t="str">
        <f>IF('F2 - Facturation J'!$H$8=0,"Hide","")</f>
        <v>Hide</v>
      </c>
      <c r="C966" s="773" t="s">
        <v>335</v>
      </c>
      <c r="D966" s="773"/>
      <c r="E966" s="773"/>
      <c r="F966" s="142">
        <f>C960</f>
        <v>0</v>
      </c>
      <c r="G966" t="s">
        <v>46</v>
      </c>
    </row>
    <row r="967" spans="1:8" x14ac:dyDescent="0.25">
      <c r="A967" t="str">
        <f>IF('F2 - Facturation J'!$H$8=0,"Hide","")</f>
        <v>Hide</v>
      </c>
    </row>
    <row r="968" spans="1:8" ht="15.75" x14ac:dyDescent="0.25">
      <c r="A968" t="str">
        <f>IF('F2 - Facturation J'!$H$8=0,"Hide","")</f>
        <v>Hide</v>
      </c>
      <c r="C968" s="772" t="s">
        <v>334</v>
      </c>
      <c r="D968" s="773"/>
      <c r="E968" s="773"/>
      <c r="F968" s="142">
        <f>F964-F965-F966</f>
        <v>0</v>
      </c>
      <c r="G968" t="s">
        <v>46</v>
      </c>
    </row>
    <row r="969" spans="1:8" x14ac:dyDescent="0.25">
      <c r="A969" t="str">
        <f>IF('F2 - Facturation J'!$H$8=0,"Hide","")</f>
        <v>Hide</v>
      </c>
      <c r="B969" s="148"/>
      <c r="D969" s="92"/>
      <c r="E969" s="92"/>
      <c r="F969" s="92"/>
      <c r="G969" s="92"/>
      <c r="H969" s="92"/>
    </row>
    <row r="970" spans="1:8" x14ac:dyDescent="0.25">
      <c r="A970" t="str">
        <f>IF('F2 - Facturation J'!$H$8=0,"Hide","")</f>
        <v>Hide</v>
      </c>
    </row>
    <row r="971" spans="1:8" x14ac:dyDescent="0.25">
      <c r="A971" t="str">
        <f>IF('F2 - Facturation J'!$H$8=0,"Hide","")</f>
        <v>Hide</v>
      </c>
      <c r="B971" s="148"/>
      <c r="D971" s="92"/>
      <c r="E971" s="92"/>
      <c r="F971" s="92"/>
      <c r="G971" s="92"/>
      <c r="H971" s="92"/>
    </row>
    <row r="972" spans="1:8" x14ac:dyDescent="0.25">
      <c r="A972" t="str">
        <f>IF('F2 - Facturation J'!$H$8=0,"Hide","")</f>
        <v>Hide</v>
      </c>
    </row>
    <row r="973" spans="1:8" x14ac:dyDescent="0.25">
      <c r="A973" t="str">
        <f>IF('F2 - Facturation J'!$H$9=0,"Hide","")</f>
        <v>Hide</v>
      </c>
    </row>
    <row r="974" spans="1:8" x14ac:dyDescent="0.25">
      <c r="A974" t="str">
        <f>IF('F2 - Facturation J'!$H$9=0,"Hide","")</f>
        <v>Hide</v>
      </c>
    </row>
    <row r="975" spans="1:8" x14ac:dyDescent="0.25">
      <c r="A975" t="str">
        <f>IF('F2 - Facturation J'!$H$9=0,"Hide","")</f>
        <v>Hide</v>
      </c>
    </row>
    <row r="976" spans="1:8" x14ac:dyDescent="0.25">
      <c r="A976" t="str">
        <f>IF('F2 - Facturation J'!$H$9=0,"Hide","")</f>
        <v>Hide</v>
      </c>
    </row>
    <row r="977" spans="1:8" x14ac:dyDescent="0.25">
      <c r="A977" t="str">
        <f>IF('F2 - Facturation J'!$H$9=0,"Hide","")</f>
        <v>Hide</v>
      </c>
      <c r="C977" s="798" t="s">
        <v>364</v>
      </c>
      <c r="D977" s="798"/>
      <c r="E977" s="798"/>
      <c r="F977" s="798"/>
      <c r="G977" s="798"/>
      <c r="H977" s="798"/>
    </row>
    <row r="978" spans="1:8" x14ac:dyDescent="0.25">
      <c r="A978" t="str">
        <f>IF('F2 - Facturation J'!$H$9=0,"Hide","")</f>
        <v>Hide</v>
      </c>
    </row>
    <row r="979" spans="1:8" x14ac:dyDescent="0.25">
      <c r="A979" t="str">
        <f>IF('F2 - Facturation J'!$H$9=0,"Hide","")</f>
        <v>Hide</v>
      </c>
      <c r="C979" s="147" t="s">
        <v>363</v>
      </c>
      <c r="D979" s="143"/>
    </row>
    <row r="980" spans="1:8" x14ac:dyDescent="0.25">
      <c r="A980" t="str">
        <f>IF('F2 - Facturation J'!$H$9=0,"Hide","")</f>
        <v>Hide</v>
      </c>
      <c r="C980" s="143"/>
      <c r="D980" s="143"/>
    </row>
    <row r="981" spans="1:8" x14ac:dyDescent="0.25">
      <c r="A981" t="str">
        <f>IF('F2 - Facturation J'!$H$9=0,"Hide","")</f>
        <v>Hide</v>
      </c>
      <c r="C981" s="143" t="s">
        <v>362</v>
      </c>
      <c r="D981" s="143"/>
      <c r="E981" s="142">
        <f>0.9*F579</f>
        <v>0</v>
      </c>
      <c r="F981" t="s">
        <v>353</v>
      </c>
    </row>
    <row r="982" spans="1:8" x14ac:dyDescent="0.25">
      <c r="A982" t="str">
        <f>IF('F2 - Facturation J'!$H$9=0,"Hide","")</f>
        <v>Hide</v>
      </c>
      <c r="C982" s="143"/>
      <c r="D982" s="143"/>
    </row>
    <row r="983" spans="1:8" x14ac:dyDescent="0.25">
      <c r="A983" t="str">
        <f>IF('F2 - Facturation J'!$H$9=0,"Hide","")</f>
        <v>Hide</v>
      </c>
      <c r="C983" s="147" t="s">
        <v>361</v>
      </c>
      <c r="D983" s="143"/>
    </row>
    <row r="984" spans="1:8" x14ac:dyDescent="0.25">
      <c r="A984" t="str">
        <f>IF('F2 - Facturation J'!$H$9=0,"Hide","")</f>
        <v>Hide</v>
      </c>
      <c r="C984" s="143" t="s">
        <v>360</v>
      </c>
      <c r="D984" s="143"/>
    </row>
    <row r="985" spans="1:8" x14ac:dyDescent="0.25">
      <c r="A985" t="str">
        <f>IF('F2 - Facturation J'!$H$9=0,"Hide","")</f>
        <v>Hide</v>
      </c>
      <c r="C985" s="143"/>
      <c r="D985" s="143"/>
    </row>
    <row r="986" spans="1:8" x14ac:dyDescent="0.25">
      <c r="A986" t="str">
        <f>IF('F2 - Facturation J'!$H$9=0,"Hide","")</f>
        <v>Hide</v>
      </c>
      <c r="C986" s="771" t="s">
        <v>359</v>
      </c>
      <c r="D986" s="771"/>
      <c r="E986" s="142">
        <f>0.11*F579</f>
        <v>0</v>
      </c>
      <c r="F986" t="s">
        <v>353</v>
      </c>
    </row>
    <row r="987" spans="1:8" x14ac:dyDescent="0.25">
      <c r="A987" t="str">
        <f>IF('F2 - Facturation J'!$H$9=0,"Hide","")</f>
        <v>Hide</v>
      </c>
      <c r="C987" s="143"/>
      <c r="D987" s="143"/>
    </row>
    <row r="988" spans="1:8" x14ac:dyDescent="0.25">
      <c r="A988" t="str">
        <f>IF('F2 - Facturation J'!$H$9=0,"Hide","")</f>
        <v>Hide</v>
      </c>
      <c r="C988" s="143" t="s">
        <v>358</v>
      </c>
      <c r="D988" s="143"/>
    </row>
    <row r="989" spans="1:8" x14ac:dyDescent="0.25">
      <c r="A989" t="str">
        <f>IF('F2 - Facturation J'!$H$9=0,"Hide","")</f>
        <v>Hide</v>
      </c>
      <c r="C989" s="143"/>
      <c r="D989" s="143"/>
    </row>
    <row r="990" spans="1:8" x14ac:dyDescent="0.25">
      <c r="A990" t="str">
        <f>IF('F2 - Facturation J'!$H$9=0,"Hide","")</f>
        <v>Hide</v>
      </c>
      <c r="C990" s="771" t="s">
        <v>357</v>
      </c>
      <c r="D990" s="771"/>
      <c r="E990" s="142">
        <f xml:space="preserve"> 0.22*F579</f>
        <v>0</v>
      </c>
      <c r="F990" t="s">
        <v>353</v>
      </c>
    </row>
    <row r="991" spans="1:8" x14ac:dyDescent="0.25">
      <c r="A991" t="str">
        <f>IF('F2 - Facturation J'!$H$9=0,"Hide","")</f>
        <v>Hide</v>
      </c>
    </row>
    <row r="992" spans="1:8" x14ac:dyDescent="0.25">
      <c r="A992" t="str">
        <f>IF('F2 - Facturation J'!$H$9=0,"Hide","")</f>
        <v>Hide</v>
      </c>
      <c r="C992" s="802" t="s">
        <v>356</v>
      </c>
      <c r="D992" s="802"/>
      <c r="E992" s="802"/>
      <c r="F992" s="802"/>
      <c r="G992" s="802"/>
      <c r="H992" s="802"/>
    </row>
    <row r="993" spans="1:8" x14ac:dyDescent="0.25">
      <c r="A993" t="str">
        <f>IF('F2 - Facturation J'!$H$9=0,"Hide","")</f>
        <v>Hide</v>
      </c>
    </row>
    <row r="994" spans="1:8" x14ac:dyDescent="0.25">
      <c r="A994" t="str">
        <f>IF('F2 - Facturation J'!$H$9=0,"Hide","")</f>
        <v>Hide</v>
      </c>
      <c r="C994" s="142">
        <f>E981+E986</f>
        <v>0</v>
      </c>
      <c r="D994" t="s">
        <v>353</v>
      </c>
    </row>
    <row r="995" spans="1:8" x14ac:dyDescent="0.25">
      <c r="A995" t="str">
        <f>IF('F2 - Facturation J'!$H$9=0,"Hide","")</f>
        <v>Hide</v>
      </c>
    </row>
    <row r="996" spans="1:8" x14ac:dyDescent="0.25">
      <c r="A996" t="str">
        <f>IF('F2 - Facturation J'!$H$9=0,"Hide","")</f>
        <v>Hide</v>
      </c>
      <c r="C996" s="796" t="s">
        <v>355</v>
      </c>
      <c r="D996" s="796"/>
      <c r="E996" s="796"/>
      <c r="F996" s="796"/>
      <c r="G996" s="796"/>
      <c r="H996" s="796"/>
    </row>
    <row r="997" spans="1:8" x14ac:dyDescent="0.25">
      <c r="A997" t="str">
        <f>IF('F2 - Facturation J'!$H$9=0,"Hide","")</f>
        <v>Hide</v>
      </c>
    </row>
    <row r="998" spans="1:8" x14ac:dyDescent="0.25">
      <c r="A998" t="str">
        <f>IF('F2 - Facturation J'!$H$9=0,"Hide","")</f>
        <v>Hide</v>
      </c>
      <c r="C998" s="142">
        <f>E981+E990</f>
        <v>0</v>
      </c>
      <c r="D998" t="s">
        <v>353</v>
      </c>
    </row>
    <row r="999" spans="1:8" x14ac:dyDescent="0.25">
      <c r="A999" t="str">
        <f>IF('F2 - Facturation J'!$H$9=0,"Hide","")</f>
        <v>Hide</v>
      </c>
    </row>
    <row r="1000" spans="1:8" x14ac:dyDescent="0.25">
      <c r="A1000" t="str">
        <f>IF('F2 - Facturation J'!$H$9=0,"Hide","")</f>
        <v>Hide</v>
      </c>
      <c r="C1000" s="794" t="s">
        <v>354</v>
      </c>
      <c r="D1000" s="794"/>
      <c r="E1000" s="794"/>
      <c r="F1000" s="794"/>
      <c r="G1000" s="794"/>
      <c r="H1000" s="794"/>
    </row>
    <row r="1001" spans="1:8" x14ac:dyDescent="0.25">
      <c r="A1001" t="str">
        <f>IF('F2 - Facturation J'!$H$9=0,"Hide","")</f>
        <v>Hide</v>
      </c>
    </row>
    <row r="1002" spans="1:8" x14ac:dyDescent="0.25">
      <c r="A1002" t="str">
        <f>IF('F2 - Facturation J'!$H$9=0,"Hide","")</f>
        <v>Hide</v>
      </c>
      <c r="C1002" s="142">
        <f>C994</f>
        <v>0</v>
      </c>
      <c r="D1002" s="1" t="s">
        <v>353</v>
      </c>
    </row>
    <row r="1003" spans="1:8" x14ac:dyDescent="0.25">
      <c r="A1003" t="str">
        <f>IF('F2 - Facturation J'!$H$9=0,"Hide","")</f>
        <v>Hide</v>
      </c>
    </row>
    <row r="1004" spans="1:8" x14ac:dyDescent="0.25">
      <c r="A1004" t="str">
        <f>IF('F2 - Facturation J'!$H$9=0,"Hide","")</f>
        <v>Hide</v>
      </c>
    </row>
    <row r="1005" spans="1:8" x14ac:dyDescent="0.25">
      <c r="A1005" t="str">
        <f>IF('F2 - Facturation J'!$H$9=0,"Hide","")</f>
        <v>Hide</v>
      </c>
      <c r="C1005" s="795" t="s">
        <v>352</v>
      </c>
      <c r="D1005" s="795"/>
      <c r="E1005" s="795"/>
      <c r="F1005" s="795"/>
      <c r="G1005" s="795"/>
      <c r="H1005" s="795"/>
    </row>
    <row r="1006" spans="1:8" x14ac:dyDescent="0.25">
      <c r="A1006" t="str">
        <f>IF('F2 - Facturation J'!$H$9=0,"Hide","")</f>
        <v>Hide</v>
      </c>
    </row>
    <row r="1007" spans="1:8" x14ac:dyDescent="0.25">
      <c r="A1007" t="str">
        <f>IF('F2 - Facturation J'!$H$9=0,"Hide","")</f>
        <v>Hide</v>
      </c>
      <c r="C1007" s="37" t="s">
        <v>351</v>
      </c>
    </row>
    <row r="1008" spans="1:8" x14ac:dyDescent="0.25">
      <c r="A1008" t="str">
        <f>IF('F2 - Facturation J'!$H$9=0,"Hide","")</f>
        <v>Hide</v>
      </c>
      <c r="C1008" s="143" t="s">
        <v>350</v>
      </c>
      <c r="D1008" s="143"/>
      <c r="E1008" s="144">
        <f>0.2*C1002</f>
        <v>0</v>
      </c>
      <c r="F1008" s="143" t="s">
        <v>349</v>
      </c>
      <c r="G1008" s="143"/>
      <c r="H1008" s="143"/>
    </row>
    <row r="1009" spans="1:8" x14ac:dyDescent="0.25">
      <c r="A1009" t="str">
        <f>IF('F2 - Facturation J'!$H$9=0,"Hide","")</f>
        <v>Hide</v>
      </c>
      <c r="C1009" s="143" t="s">
        <v>348</v>
      </c>
      <c r="D1009" s="143"/>
      <c r="E1009" s="146">
        <f>E1008*40</f>
        <v>0</v>
      </c>
      <c r="F1009" s="143" t="s">
        <v>347</v>
      </c>
      <c r="G1009" s="143"/>
      <c r="H1009" s="143"/>
    </row>
    <row r="1010" spans="1:8" x14ac:dyDescent="0.25">
      <c r="A1010" t="str">
        <f>IF('F2 - Facturation J'!$H$9=0,"Hide","")</f>
        <v>Hide</v>
      </c>
      <c r="C1010" s="143"/>
      <c r="D1010" s="143"/>
      <c r="E1010" s="143"/>
      <c r="F1010" s="143"/>
      <c r="G1010" s="143"/>
      <c r="H1010" s="143"/>
    </row>
    <row r="1011" spans="1:8" x14ac:dyDescent="0.25">
      <c r="A1011" t="str">
        <f>IF('F2 - Facturation J'!$H$9=0,"Hide","")</f>
        <v>Hide</v>
      </c>
      <c r="C1011" s="143"/>
      <c r="D1011" s="143"/>
      <c r="E1011" s="143"/>
      <c r="F1011" s="143"/>
      <c r="G1011" s="143"/>
      <c r="H1011" s="143"/>
    </row>
    <row r="1012" spans="1:8" x14ac:dyDescent="0.25">
      <c r="A1012" t="str">
        <f>IF('F2 - Facturation J'!$H$9=0,"Hide","")</f>
        <v>Hide</v>
      </c>
      <c r="C1012" s="143"/>
      <c r="D1012" s="143"/>
      <c r="E1012" s="143"/>
      <c r="F1012" s="143"/>
      <c r="G1012" s="143"/>
      <c r="H1012" s="143"/>
    </row>
    <row r="1013" spans="1:8" x14ac:dyDescent="0.25">
      <c r="A1013" t="str">
        <f>IF('F2 - Facturation J'!$H$9=0,"Hide","")</f>
        <v>Hide</v>
      </c>
      <c r="C1013" s="143" t="s">
        <v>346</v>
      </c>
      <c r="D1013" s="143"/>
      <c r="E1013" s="143"/>
      <c r="F1013" s="143"/>
      <c r="G1013" s="143"/>
      <c r="H1013" s="143"/>
    </row>
    <row r="1014" spans="1:8" x14ac:dyDescent="0.25">
      <c r="A1014" t="str">
        <f>IF('F2 - Facturation J'!$H$9=0,"Hide","")</f>
        <v>Hide</v>
      </c>
      <c r="C1014" s="775" t="s">
        <v>345</v>
      </c>
      <c r="D1014" s="775"/>
      <c r="E1014" s="775"/>
      <c r="F1014" s="775"/>
      <c r="G1014" s="775"/>
      <c r="H1014" s="775"/>
    </row>
    <row r="1015" spans="1:8" x14ac:dyDescent="0.25">
      <c r="A1015" t="str">
        <f>IF('F2 - Facturation J'!$H$9=0,"Hide","")</f>
        <v>Hide</v>
      </c>
      <c r="C1015" s="143"/>
      <c r="D1015" s="143"/>
      <c r="E1015" s="143"/>
      <c r="F1015" s="143"/>
      <c r="G1015" s="143"/>
      <c r="H1015" s="143"/>
    </row>
    <row r="1016" spans="1:8" x14ac:dyDescent="0.25">
      <c r="A1016" t="str">
        <f>IF('F2 - Facturation J'!$H$9=0,"Hide","")</f>
        <v>Hide</v>
      </c>
      <c r="C1016" s="146" t="s">
        <v>344</v>
      </c>
      <c r="D1016" s="143"/>
      <c r="E1016" s="143"/>
      <c r="F1016" s="143"/>
      <c r="G1016" s="143"/>
      <c r="H1016" s="143"/>
    </row>
    <row r="1017" spans="1:8" x14ac:dyDescent="0.25">
      <c r="A1017" t="str">
        <f>IF('F2 - Facturation J'!$H$9=0,"Hide","")</f>
        <v>Hide</v>
      </c>
      <c r="C1017" s="142">
        <f>C1002-E1008</f>
        <v>0</v>
      </c>
      <c r="D1017" t="s">
        <v>343</v>
      </c>
    </row>
    <row r="1018" spans="1:8" x14ac:dyDescent="0.25">
      <c r="A1018" t="str">
        <f>IF('F2 - Facturation J'!$H$9=0,"Hide","")</f>
        <v>Hide</v>
      </c>
    </row>
    <row r="1019" spans="1:8" x14ac:dyDescent="0.25">
      <c r="A1019" t="str">
        <f>IF('F2 - Facturation J'!$H$9=0,"Hide","")</f>
        <v>Hide</v>
      </c>
    </row>
    <row r="1020" spans="1:8" x14ac:dyDescent="0.25">
      <c r="A1020" t="str">
        <f>IF('F2 - Facturation J'!$H$9=0,"Hide","")</f>
        <v>Hide</v>
      </c>
    </row>
    <row r="1021" spans="1:8" x14ac:dyDescent="0.25">
      <c r="A1021" t="str">
        <f>IF('F2 - Facturation J'!$H$9=0,"Hide","")</f>
        <v>Hide</v>
      </c>
    </row>
    <row r="1022" spans="1:8" x14ac:dyDescent="0.25">
      <c r="A1022" t="str">
        <f>IF('F2 - Facturation J'!$H$9=0,"Hide","")</f>
        <v>Hide</v>
      </c>
    </row>
    <row r="1023" spans="1:8" x14ac:dyDescent="0.25">
      <c r="A1023" t="str">
        <f>IF('F2 - Facturation J'!$H$9=0,"Hide","")</f>
        <v>Hide</v>
      </c>
    </row>
    <row r="1024" spans="1:8" x14ac:dyDescent="0.25">
      <c r="A1024" t="str">
        <f>IF('F2 - Facturation J'!$H$9=0,"Hide","")</f>
        <v>Hide</v>
      </c>
    </row>
    <row r="1025" spans="1:5" x14ac:dyDescent="0.25">
      <c r="A1025" t="str">
        <f>IF('F2 - Facturation J'!$H$9=0,"Hide","")</f>
        <v>Hide</v>
      </c>
    </row>
    <row r="1026" spans="1:5" x14ac:dyDescent="0.25">
      <c r="A1026" t="str">
        <f>IF('F2 - Facturation J'!$H$9=0,"Hide","")</f>
        <v>Hide</v>
      </c>
    </row>
    <row r="1027" spans="1:5" x14ac:dyDescent="0.25">
      <c r="A1027" t="str">
        <f>IF('F2 - Facturation J'!$H$9=0,"Hide","")</f>
        <v>Hide</v>
      </c>
    </row>
    <row r="1028" spans="1:5" x14ac:dyDescent="0.25">
      <c r="A1028" t="str">
        <f>IF('F2 - Facturation J'!$H$9=0,"Hide","")</f>
        <v>Hide</v>
      </c>
      <c r="C1028" s="143" t="s">
        <v>342</v>
      </c>
      <c r="D1028" s="142">
        <f>C1017</f>
        <v>0</v>
      </c>
      <c r="E1028" s="143" t="s">
        <v>339</v>
      </c>
    </row>
    <row r="1029" spans="1:5" x14ac:dyDescent="0.25">
      <c r="A1029" t="str">
        <f>IF('F2 - Facturation J'!$H$9=0,"Hide","")</f>
        <v>Hide</v>
      </c>
      <c r="C1029" s="142">
        <f>D1028*0.2</f>
        <v>0</v>
      </c>
      <c r="D1029" t="s">
        <v>341</v>
      </c>
    </row>
    <row r="1030" spans="1:5" x14ac:dyDescent="0.25">
      <c r="A1030" t="str">
        <f>IF('F2 - Facturation J'!$H$9=0,"Hide","")</f>
        <v>Hide</v>
      </c>
    </row>
    <row r="1031" spans="1:5" x14ac:dyDescent="0.25">
      <c r="A1031" t="str">
        <f>IF('F2 - Facturation J'!$H$9=0,"Hide","")</f>
        <v>Hide</v>
      </c>
    </row>
    <row r="1032" spans="1:5" x14ac:dyDescent="0.25">
      <c r="A1032" t="str">
        <f>IF('F2 - Facturation J'!$H$9=0,"Hide","")</f>
        <v>Hide</v>
      </c>
    </row>
    <row r="1033" spans="1:5" x14ac:dyDescent="0.25">
      <c r="A1033" t="str">
        <f>IF('F2 - Facturation J'!$H$9=0,"Hide","")</f>
        <v>Hide</v>
      </c>
    </row>
    <row r="1034" spans="1:5" x14ac:dyDescent="0.25">
      <c r="A1034" t="str">
        <f>IF('F2 - Facturation J'!$H$9=0,"Hide","")</f>
        <v>Hide</v>
      </c>
    </row>
    <row r="1035" spans="1:5" x14ac:dyDescent="0.25">
      <c r="A1035" t="str">
        <f>IF('F2 - Facturation J'!$H$9=0,"Hide","")</f>
        <v>Hide</v>
      </c>
    </row>
    <row r="1036" spans="1:5" x14ac:dyDescent="0.25">
      <c r="A1036" t="str">
        <f>IF('F2 - Facturation J'!$H$9=0,"Hide","")</f>
        <v>Hide</v>
      </c>
    </row>
    <row r="1037" spans="1:5" x14ac:dyDescent="0.25">
      <c r="A1037" t="str">
        <f>IF('F2 - Facturation J'!$H$9=0,"Hide","")</f>
        <v>Hide</v>
      </c>
      <c r="C1037" s="145" t="s">
        <v>340</v>
      </c>
      <c r="D1037" s="144">
        <f>C1017</f>
        <v>0</v>
      </c>
      <c r="E1037" s="143" t="s">
        <v>339</v>
      </c>
    </row>
    <row r="1038" spans="1:5" x14ac:dyDescent="0.25">
      <c r="A1038" t="str">
        <f>IF('F2 - Facturation J'!$H$9=0,"Hide","")</f>
        <v>Hide</v>
      </c>
      <c r="C1038" s="142">
        <f>D1037*0.4</f>
        <v>0</v>
      </c>
      <c r="D1038" t="s">
        <v>338</v>
      </c>
    </row>
    <row r="1039" spans="1:5" x14ac:dyDescent="0.25">
      <c r="A1039" t="str">
        <f>IF('F2 - Facturation J'!$H$9=0,"Hide","")</f>
        <v>Hide</v>
      </c>
    </row>
    <row r="1040" spans="1:5" x14ac:dyDescent="0.25">
      <c r="A1040" t="str">
        <f>IF('F2 - Facturation J'!$H$9=0,"Hide","")</f>
        <v>Hide</v>
      </c>
    </row>
    <row r="1041" spans="1:10" x14ac:dyDescent="0.25">
      <c r="A1041" t="str">
        <f>IF('F2 - Facturation J'!$H$9=0,"Hide","")</f>
        <v>Hide</v>
      </c>
    </row>
    <row r="1042" spans="1:10" x14ac:dyDescent="0.25">
      <c r="A1042" t="str">
        <f>IF('F2 - Facturation J'!$H$9=0,"Hide","")</f>
        <v>Hide</v>
      </c>
      <c r="C1042" s="773" t="s">
        <v>337</v>
      </c>
      <c r="D1042" s="773"/>
      <c r="E1042" s="773"/>
      <c r="F1042" s="142">
        <f>C1017</f>
        <v>0</v>
      </c>
      <c r="G1042" t="s">
        <v>46</v>
      </c>
    </row>
    <row r="1043" spans="1:10" x14ac:dyDescent="0.25">
      <c r="A1043" t="str">
        <f>IF('F2 - Facturation J'!$H$9=0,"Hide","")</f>
        <v>Hide</v>
      </c>
      <c r="C1043" s="773" t="s">
        <v>336</v>
      </c>
      <c r="D1043" s="773"/>
      <c r="E1043" s="773"/>
      <c r="F1043" s="142">
        <f>C1029</f>
        <v>0</v>
      </c>
      <c r="G1043" t="s">
        <v>46</v>
      </c>
    </row>
    <row r="1044" spans="1:10" x14ac:dyDescent="0.25">
      <c r="A1044" t="str">
        <f>IF('F2 - Facturation J'!$H$9=0,"Hide","")</f>
        <v>Hide</v>
      </c>
      <c r="C1044" s="773" t="s">
        <v>335</v>
      </c>
      <c r="D1044" s="773"/>
      <c r="E1044" s="773"/>
      <c r="F1044" s="142">
        <f>C1038</f>
        <v>0</v>
      </c>
      <c r="G1044" t="s">
        <v>46</v>
      </c>
    </row>
    <row r="1045" spans="1:10" x14ac:dyDescent="0.25">
      <c r="A1045" t="str">
        <f>IF('F2 - Facturation J'!$H$9=0,"Hide","")</f>
        <v>Hide</v>
      </c>
    </row>
    <row r="1046" spans="1:10" ht="15.75" x14ac:dyDescent="0.25">
      <c r="A1046" t="str">
        <f>IF('F2 - Facturation J'!$H$9=0,"Hide","")</f>
        <v>Hide</v>
      </c>
      <c r="C1046" s="772" t="s">
        <v>334</v>
      </c>
      <c r="D1046" s="773"/>
      <c r="E1046" s="773"/>
      <c r="F1046" s="142">
        <f>F1042-F1043-F1044</f>
        <v>0</v>
      </c>
      <c r="G1046" t="s">
        <v>46</v>
      </c>
    </row>
    <row r="1047" spans="1:10" x14ac:dyDescent="0.25">
      <c r="A1047" t="str">
        <f>IF('F2 - Facturation J'!$H$9=0,"Hide","")</f>
        <v>Hide</v>
      </c>
    </row>
    <row r="1048" spans="1:10" x14ac:dyDescent="0.25">
      <c r="A1048" t="str">
        <f>IF('F2 - Facturation J'!$H$9=0,"Hide","")</f>
        <v>Hide</v>
      </c>
    </row>
    <row r="1049" spans="1:10" x14ac:dyDescent="0.25">
      <c r="A1049" t="str">
        <f>IF('F2 - Facturation J'!$H$9=0,"Hide","")</f>
        <v>Hide</v>
      </c>
    </row>
    <row r="1050" spans="1:10" x14ac:dyDescent="0.25">
      <c r="A1050" t="str">
        <f>IF('F2 - Facturation J'!$H$9=0,"Hide","")</f>
        <v>Hide</v>
      </c>
    </row>
    <row r="1051" spans="1:10" x14ac:dyDescent="0.25">
      <c r="A1051" t="str">
        <f>IF('F2 - Facturation J'!$H$13=0,"Hide","")</f>
        <v>Hide</v>
      </c>
      <c r="J1051" s="33"/>
    </row>
    <row r="1052" spans="1:10" x14ac:dyDescent="0.25">
      <c r="A1052" t="str">
        <f>IF('F2 - Facturation J'!$H$13=0,"Hide","")</f>
        <v>Hide</v>
      </c>
    </row>
    <row r="1053" spans="1:10" x14ac:dyDescent="0.25">
      <c r="A1053" t="str">
        <f>IF('F2 - Facturation J'!$H$13=0,"Hide","")</f>
        <v>Hide</v>
      </c>
    </row>
    <row r="1054" spans="1:10" x14ac:dyDescent="0.25">
      <c r="A1054" t="str">
        <f>IF('F2 - Facturation J'!$H$13=0,"Hide","")</f>
        <v>Hide</v>
      </c>
      <c r="C1054" t="s">
        <v>333</v>
      </c>
    </row>
    <row r="1055" spans="1:10" x14ac:dyDescent="0.25">
      <c r="A1055" t="str">
        <f>IF('F2 - Facturation J'!$H$13=0,"Hide","")</f>
        <v>Hide</v>
      </c>
    </row>
    <row r="1056" spans="1:10" ht="30.75" thickBot="1" x14ac:dyDescent="0.3">
      <c r="A1056" t="str">
        <f>IF('F2 - Facturation J'!$H$13=0,"Hide","")</f>
        <v>Hide</v>
      </c>
      <c r="C1056" s="140" t="s">
        <v>320</v>
      </c>
      <c r="D1056" s="140" t="s">
        <v>324</v>
      </c>
      <c r="E1056" s="140" t="s">
        <v>332</v>
      </c>
      <c r="F1056" s="140" t="s">
        <v>322</v>
      </c>
      <c r="G1056" s="140" t="s">
        <v>321</v>
      </c>
      <c r="H1056" s="141" t="s">
        <v>47</v>
      </c>
      <c r="I1056" s="140"/>
    </row>
    <row r="1057" spans="1:13" ht="15.75" thickBot="1" x14ac:dyDescent="0.3">
      <c r="A1057" t="str">
        <f>IF('F2 - Facturation J'!$H$13=0,"Hide","")</f>
        <v>Hide</v>
      </c>
      <c r="B1057" s="138" t="s">
        <v>331</v>
      </c>
      <c r="C1057" s="139">
        <f>C611</f>
        <v>0</v>
      </c>
      <c r="D1057" s="139">
        <f>C643</f>
        <v>0</v>
      </c>
      <c r="E1057" s="139">
        <f>F651</f>
        <v>0</v>
      </c>
      <c r="F1057" s="139">
        <f>F648</f>
        <v>0</v>
      </c>
      <c r="G1057" s="139">
        <f>E617</f>
        <v>0</v>
      </c>
      <c r="H1057" s="139">
        <f>SUM(D1057:G1057)</f>
        <v>0</v>
      </c>
      <c r="I1057" t="str">
        <f>IF(C1057=H1057,"OK","NOT OK")</f>
        <v>OK</v>
      </c>
    </row>
    <row r="1058" spans="1:13" ht="15.75" thickBot="1" x14ac:dyDescent="0.3">
      <c r="A1058" t="str">
        <f>IF('F2 - Facturation J'!$H$13=0,"Hide","")</f>
        <v>Hide</v>
      </c>
      <c r="B1058" s="138" t="s">
        <v>330</v>
      </c>
      <c r="C1058" s="139">
        <f>C682</f>
        <v>0</v>
      </c>
      <c r="D1058" s="139">
        <f>F720</f>
        <v>0</v>
      </c>
      <c r="E1058" s="139">
        <f>F722</f>
        <v>0</v>
      </c>
      <c r="F1058" s="139">
        <f>F719</f>
        <v>0</v>
      </c>
      <c r="G1058" s="139">
        <f>E688</f>
        <v>0</v>
      </c>
      <c r="H1058" s="139">
        <f t="shared" ref="H1058:H1063" si="5">SUM(D1058:G1058)</f>
        <v>0</v>
      </c>
      <c r="I1058" t="str">
        <f t="shared" ref="I1058:I1062" si="6">IF(C1058=H1058,"OK","NOT OK")</f>
        <v>OK</v>
      </c>
    </row>
    <row r="1059" spans="1:13" ht="15.75" thickBot="1" x14ac:dyDescent="0.3">
      <c r="A1059" t="str">
        <f>IF('F2 - Facturation J'!$H$13=0,"Hide","")</f>
        <v>Hide</v>
      </c>
      <c r="B1059" s="138" t="s">
        <v>329</v>
      </c>
      <c r="C1059" s="139">
        <f>C738</f>
        <v>0</v>
      </c>
      <c r="D1059" s="139">
        <f>F780</f>
        <v>0</v>
      </c>
      <c r="E1059" s="139">
        <f>F782</f>
        <v>0</v>
      </c>
      <c r="F1059" s="139">
        <f>F779</f>
        <v>0</v>
      </c>
      <c r="G1059" s="139">
        <f>E744</f>
        <v>0</v>
      </c>
      <c r="H1059" s="139">
        <f t="shared" si="5"/>
        <v>0</v>
      </c>
      <c r="I1059" t="str">
        <f t="shared" si="6"/>
        <v>OK</v>
      </c>
    </row>
    <row r="1060" spans="1:13" ht="15.75" thickBot="1" x14ac:dyDescent="0.3">
      <c r="A1060" t="str">
        <f>IF('F2 - Facturation J'!$H$13=0,"Hide","")</f>
        <v>Hide</v>
      </c>
      <c r="B1060" s="138" t="s">
        <v>328</v>
      </c>
      <c r="C1060" s="139">
        <f>C813</f>
        <v>0</v>
      </c>
      <c r="D1060" s="139">
        <f>F855</f>
        <v>0</v>
      </c>
      <c r="E1060" s="139">
        <f>F857</f>
        <v>0</v>
      </c>
      <c r="F1060" s="139">
        <f>F854</f>
        <v>0</v>
      </c>
      <c r="G1060" s="139">
        <f>E819</f>
        <v>0</v>
      </c>
      <c r="H1060" s="139">
        <f>SUM(D1060:G1060)</f>
        <v>0</v>
      </c>
      <c r="I1060" t="str">
        <f t="shared" si="6"/>
        <v>OK</v>
      </c>
      <c r="J1060" s="196"/>
      <c r="K1060" s="196"/>
      <c r="L1060" s="196"/>
      <c r="M1060" s="196"/>
    </row>
    <row r="1061" spans="1:13" ht="15.75" thickBot="1" x14ac:dyDescent="0.3">
      <c r="A1061" t="str">
        <f>IF('F2 - Facturation J'!$H$13=0,"Hide","")</f>
        <v>Hide</v>
      </c>
      <c r="B1061" s="138" t="s">
        <v>327</v>
      </c>
      <c r="C1061" s="139">
        <f>C872</f>
        <v>0</v>
      </c>
      <c r="D1061" s="139">
        <f>F914</f>
        <v>0</v>
      </c>
      <c r="E1061" s="139">
        <f>F916</f>
        <v>0</v>
      </c>
      <c r="F1061" s="139">
        <f>F913</f>
        <v>0</v>
      </c>
      <c r="G1061" s="139">
        <f>E878</f>
        <v>0</v>
      </c>
      <c r="H1061" s="139">
        <f t="shared" si="5"/>
        <v>0</v>
      </c>
      <c r="I1061" t="str">
        <f t="shared" si="6"/>
        <v>OK</v>
      </c>
      <c r="J1061" s="70"/>
    </row>
    <row r="1062" spans="1:13" ht="15.75" thickBot="1" x14ac:dyDescent="0.3">
      <c r="A1062" t="str">
        <f>IF('F2 - Facturation J'!$H$13=0,"Hide","")</f>
        <v>Hide</v>
      </c>
      <c r="B1062" s="138" t="s">
        <v>326</v>
      </c>
      <c r="C1062" s="139">
        <f>C930</f>
        <v>0</v>
      </c>
      <c r="D1062" s="139">
        <f>F966</f>
        <v>0</v>
      </c>
      <c r="E1062" s="139">
        <f>F968</f>
        <v>0</v>
      </c>
      <c r="F1062" s="139">
        <f>F965</f>
        <v>0</v>
      </c>
      <c r="G1062" s="139">
        <f>E935</f>
        <v>0</v>
      </c>
      <c r="H1062" s="139">
        <f t="shared" si="5"/>
        <v>0</v>
      </c>
      <c r="I1062" t="str">
        <f t="shared" si="6"/>
        <v>OK</v>
      </c>
    </row>
    <row r="1063" spans="1:13" ht="15.75" thickBot="1" x14ac:dyDescent="0.3">
      <c r="A1063" t="str">
        <f>IF('F2 - Facturation J'!$H$13=0,"Hide","")</f>
        <v>Hide</v>
      </c>
      <c r="B1063" s="138" t="s">
        <v>325</v>
      </c>
      <c r="C1063" s="139">
        <f>C1002</f>
        <v>0</v>
      </c>
      <c r="D1063" s="139">
        <f>F1044</f>
        <v>0</v>
      </c>
      <c r="E1063" s="139">
        <f>F1046</f>
        <v>0</v>
      </c>
      <c r="F1063" s="139">
        <f>F1043</f>
        <v>0</v>
      </c>
      <c r="G1063" s="139">
        <f>E1008</f>
        <v>0</v>
      </c>
      <c r="H1063" s="139">
        <f t="shared" si="5"/>
        <v>0</v>
      </c>
      <c r="I1063" t="str">
        <f>IF(C1063=H1063,"OK","NOT OK")</f>
        <v>OK</v>
      </c>
    </row>
    <row r="1064" spans="1:13" ht="15.75" thickBot="1" x14ac:dyDescent="0.3">
      <c r="A1064" t="str">
        <f>IF('F2 - Facturation J'!$H$13=0,"Hide","")</f>
        <v>Hide</v>
      </c>
      <c r="C1064" s="123">
        <f>SUM(C1057:C1063)</f>
        <v>0</v>
      </c>
      <c r="D1064" s="123">
        <f t="shared" ref="D1064:H1064" si="7">SUM(D1057:D1063)</f>
        <v>0</v>
      </c>
      <c r="E1064" s="123">
        <f t="shared" si="7"/>
        <v>0</v>
      </c>
      <c r="F1064" s="123">
        <f t="shared" si="7"/>
        <v>0</v>
      </c>
      <c r="G1064" s="123">
        <f t="shared" si="7"/>
        <v>0</v>
      </c>
      <c r="H1064" s="123">
        <f t="shared" si="7"/>
        <v>0</v>
      </c>
      <c r="I1064" t="str">
        <f>IF(C1064=H1064,"OK","NOT OK")</f>
        <v>OK</v>
      </c>
    </row>
    <row r="1065" spans="1:13" x14ac:dyDescent="0.25">
      <c r="A1065" t="str">
        <f>IF('F2 - Facturation J'!$H$13=0,"Hide","")</f>
        <v>Hide</v>
      </c>
      <c r="B1065" s="138"/>
      <c r="C1065" s="137"/>
    </row>
    <row r="1066" spans="1:13" x14ac:dyDescent="0.25">
      <c r="A1066" t="str">
        <f>IF('F2 - Facturation J'!$H$13=0,"Hide","")</f>
        <v>Hide</v>
      </c>
      <c r="C1066" s="799" t="str">
        <f>"Effectifs du personnel d'encadrement pendant la période du 01/01/"&amp;Data!$B$4&amp;" jusqu'au 31/12/"&amp;Data!$B$4</f>
        <v>Effectifs du personnel d'encadrement pendant la période du 01/01/2024 jusqu'au 31/12/2024</v>
      </c>
      <c r="D1066" s="799"/>
      <c r="E1066" s="799"/>
      <c r="F1066" s="799"/>
      <c r="G1066" s="799"/>
      <c r="H1066" s="799"/>
    </row>
    <row r="1067" spans="1:13" x14ac:dyDescent="0.25">
      <c r="A1067" t="str">
        <f>IF('F2 - Facturation J'!$H$13=0,"Hide","")</f>
        <v>Hide</v>
      </c>
    </row>
    <row r="1068" spans="1:13" ht="30.75" thickBot="1" x14ac:dyDescent="0.3">
      <c r="A1068" t="str">
        <f>IF('F2 - Facturation J'!$H$13=0,"Hide","")</f>
        <v>Hide</v>
      </c>
      <c r="D1068" s="136" t="s">
        <v>324</v>
      </c>
      <c r="E1068" s="136" t="s">
        <v>323</v>
      </c>
      <c r="F1068" s="136" t="s">
        <v>322</v>
      </c>
      <c r="G1068" s="136" t="s">
        <v>321</v>
      </c>
      <c r="H1068" s="136" t="s">
        <v>320</v>
      </c>
    </row>
    <row r="1069" spans="1:13" ht="15.75" thickBot="1" x14ac:dyDescent="0.3">
      <c r="A1069" t="str">
        <f>IF('F2 - Facturation J'!$H$13=0,"Hide","")</f>
        <v>Hide</v>
      </c>
      <c r="D1069" s="135" t="e">
        <f>D542</f>
        <v>#N/A</v>
      </c>
      <c r="E1069" s="135" t="e">
        <f>E542</f>
        <v>#N/A</v>
      </c>
      <c r="F1069" s="135" t="e">
        <f>F542</f>
        <v>#N/A</v>
      </c>
      <c r="G1069" s="135" t="e">
        <f>G542</f>
        <v>#N/A</v>
      </c>
      <c r="H1069" s="135" t="e">
        <f>SUM(D1069:G1069)</f>
        <v>#N/A</v>
      </c>
    </row>
    <row r="1070" spans="1:13" x14ac:dyDescent="0.25">
      <c r="A1070" t="str">
        <f>IF('F2 - Facturation J'!$H$13=0,"Hide","")</f>
        <v>Hide</v>
      </c>
      <c r="D1070" s="134" t="e">
        <f>IF(D1069&lt;D1064,"NOT OK","OK")</f>
        <v>#N/A</v>
      </c>
      <c r="E1070" s="134" t="e">
        <f>IF(E1069+D1069&lt;E1064+D1064,"NOT OK","OK")</f>
        <v>#N/A</v>
      </c>
      <c r="F1070" s="134" t="e">
        <f>IF(F1069+E1069+D1069&lt;F1064+E1064+D1064,"NOT OK","OK")</f>
        <v>#N/A</v>
      </c>
      <c r="G1070" s="134" t="e">
        <f>IF(G1069+F1069+E1069+D1069&lt;G1064+F1064+E1064+D1064,"NOT OK","OK")</f>
        <v>#N/A</v>
      </c>
      <c r="H1070" s="133" t="e">
        <f>IF(H1069&lt;H1064,"NOT OK","OK")</f>
        <v>#N/A</v>
      </c>
    </row>
    <row r="1071" spans="1:13" x14ac:dyDescent="0.25">
      <c r="A1071" t="str">
        <f>IF('F2 - Facturation J'!$H$13=0,"Hide","")</f>
        <v>Hide</v>
      </c>
      <c r="C1071" s="127"/>
      <c r="D1071" s="126"/>
      <c r="E1071" s="57"/>
      <c r="F1071" s="57"/>
      <c r="G1071" s="57"/>
      <c r="H1071" s="57"/>
    </row>
    <row r="1072" spans="1:13" x14ac:dyDescent="0.25">
      <c r="A1072" t="str">
        <f>IF('F2 - Facturation J'!$H$13=0,"Hide","")</f>
        <v>Hide</v>
      </c>
      <c r="C1072" s="127"/>
      <c r="D1072" s="126"/>
      <c r="E1072" s="57"/>
      <c r="F1072" s="57"/>
      <c r="G1072" s="57"/>
      <c r="H1072" s="57"/>
    </row>
    <row r="1073" spans="1:8" ht="15.75" thickBot="1" x14ac:dyDescent="0.3">
      <c r="A1073" t="str">
        <f>IF('F2 - Facturation J'!$H$13=0,"Hide","")</f>
        <v>Hide</v>
      </c>
      <c r="C1073" s="800" t="s">
        <v>319</v>
      </c>
      <c r="D1073" s="801"/>
      <c r="E1073" s="801"/>
      <c r="F1073" s="801"/>
      <c r="G1073" s="801"/>
      <c r="H1073" s="801"/>
    </row>
    <row r="1074" spans="1:8" ht="15.75" thickBot="1" x14ac:dyDescent="0.3">
      <c r="A1074" t="str">
        <f>IF('F2 - Facturation J'!$H$13=0,"Hide","")</f>
        <v>Hide</v>
      </c>
      <c r="C1074" s="131" t="s">
        <v>318</v>
      </c>
      <c r="D1074" s="128"/>
      <c r="E1074" s="123"/>
      <c r="F1074" s="132" t="str">
        <f>IF(C573="Psycho","TO BE VERIFIED","N/A")</f>
        <v>N/A</v>
      </c>
      <c r="G1074" s="128"/>
      <c r="H1074" s="128"/>
    </row>
    <row r="1075" spans="1:8" x14ac:dyDescent="0.25">
      <c r="A1075" t="str">
        <f>IF('F2 - Facturation J'!$H$13=0,"Hide","")</f>
        <v>Hide</v>
      </c>
      <c r="C1075" s="131"/>
      <c r="D1075" s="128"/>
      <c r="E1075" s="130"/>
      <c r="F1075" s="129"/>
      <c r="G1075" s="128"/>
      <c r="H1075" s="128"/>
    </row>
    <row r="1076" spans="1:8" x14ac:dyDescent="0.25">
      <c r="A1076" t="str">
        <f>IF('F2 - Facturation J'!$H$13=0,"Hide","")</f>
        <v>Hide</v>
      </c>
      <c r="C1076" s="127"/>
      <c r="D1076" s="126"/>
      <c r="E1076" s="57"/>
      <c r="F1076" s="57"/>
      <c r="G1076" s="57"/>
      <c r="H1076" s="57"/>
    </row>
    <row r="1077" spans="1:8" x14ac:dyDescent="0.25">
      <c r="A1077" t="str">
        <f>IF('F2 - Facturation J'!$H$13=0,"Hide","")</f>
        <v>Hide</v>
      </c>
      <c r="C1077" s="797" t="s">
        <v>317</v>
      </c>
      <c r="D1077" s="797"/>
      <c r="E1077" s="797"/>
      <c r="F1077" s="797"/>
      <c r="G1077" s="797"/>
      <c r="H1077" s="797"/>
    </row>
    <row r="1078" spans="1:8" ht="15.75" thickBot="1" x14ac:dyDescent="0.3">
      <c r="A1078" t="str">
        <f>IF('F2 - Facturation J'!$H$13=0,"Hide","")</f>
        <v>Hide</v>
      </c>
      <c r="C1078" s="125" t="s">
        <v>316</v>
      </c>
      <c r="D1078" s="124">
        <f>80/B579</f>
        <v>0.21857923497267759</v>
      </c>
    </row>
    <row r="1079" spans="1:8" ht="15.75" thickBot="1" x14ac:dyDescent="0.3">
      <c r="A1079" t="str">
        <f>IF('F2 - Facturation J'!$H$13=0,"Hide","")</f>
        <v>Hide</v>
      </c>
      <c r="C1079" t="s">
        <v>315</v>
      </c>
      <c r="F1079" s="123">
        <f>H1064</f>
        <v>0</v>
      </c>
    </row>
    <row r="1080" spans="1:8" ht="15.75" thickBot="1" x14ac:dyDescent="0.3">
      <c r="A1080" t="str">
        <f>IF('F2 - Facturation J'!$H$13=0,"Hide","")</f>
        <v>Hide</v>
      </c>
      <c r="C1080" t="s">
        <v>314</v>
      </c>
      <c r="F1080" s="123">
        <f>F1079*0.1</f>
        <v>0</v>
      </c>
    </row>
    <row r="1081" spans="1:8" ht="15.75" thickBot="1" x14ac:dyDescent="0.3">
      <c r="A1081" t="str">
        <f>IF('F2 - Facturation J'!$H$13=0,"Hide","")</f>
        <v>Hide</v>
      </c>
      <c r="C1081" t="s">
        <v>313</v>
      </c>
      <c r="F1081" s="123">
        <f>F1080*D1078</f>
        <v>0</v>
      </c>
    </row>
    <row r="1082" spans="1:8" ht="15.75" thickBot="1" x14ac:dyDescent="0.3">
      <c r="A1082" t="str">
        <f>IF('F2 - Facturation J'!$H$13=0,"Hide","")</f>
        <v>Hide</v>
      </c>
    </row>
    <row r="1083" spans="1:8" x14ac:dyDescent="0.25">
      <c r="A1083" t="str">
        <f>IF('F2 - Facturation J'!$H$13=0,"Hide","")</f>
        <v>Hide</v>
      </c>
      <c r="C1083" s="797" t="str">
        <f>"Le nombre minimal d'agents d'encadrement peut être diminué de ETP pour l'année "&amp;Data!$B$4</f>
        <v>Le nombre minimal d'agents d'encadrement peut être diminué de ETP pour l'année 2024</v>
      </c>
      <c r="D1083" s="797"/>
      <c r="E1083" s="797"/>
      <c r="F1083" s="803">
        <f>F1081</f>
        <v>0</v>
      </c>
    </row>
    <row r="1084" spans="1:8" ht="15.75" thickBot="1" x14ac:dyDescent="0.3">
      <c r="A1084" t="str">
        <f>IF('F2 - Facturation J'!$H$13=0,"Hide","")</f>
        <v>Hide</v>
      </c>
      <c r="C1084" s="797"/>
      <c r="D1084" s="797"/>
      <c r="E1084" s="797"/>
      <c r="F1084" s="804"/>
      <c r="G1084" t="e">
        <f>IF(C573="Base / Ortho","N/A",IF(H1069&gt;=H1064-F1083,"OK","NOT OK"))</f>
        <v>#N/A</v>
      </c>
    </row>
    <row r="1085" spans="1:8" x14ac:dyDescent="0.25">
      <c r="A1085" t="str">
        <f>IF('F2 - Facturation J'!$H$13=0,"Hide","")</f>
        <v>Hide</v>
      </c>
    </row>
    <row r="1086" spans="1:8" ht="19.5" thickBot="1" x14ac:dyDescent="0.35">
      <c r="A1086" t="str">
        <f>IF('F2 - Facturation J'!$H$13=0,"Hide","")</f>
        <v>Hide</v>
      </c>
      <c r="C1086" s="122" t="s">
        <v>312</v>
      </c>
    </row>
    <row r="1087" spans="1:8" ht="15.75" x14ac:dyDescent="0.25">
      <c r="A1087" t="str">
        <f>IF('F2 - Facturation J'!$H$13=0,"Hide","")</f>
        <v>Hide</v>
      </c>
      <c r="B1087" s="805" t="s">
        <v>311</v>
      </c>
      <c r="C1087" s="806"/>
      <c r="D1087" s="806"/>
      <c r="E1087" s="806"/>
      <c r="F1087" s="806"/>
      <c r="G1087" s="806"/>
      <c r="H1087" s="807"/>
    </row>
    <row r="1088" spans="1:8" ht="15.75" x14ac:dyDescent="0.25">
      <c r="A1088" t="str">
        <f>IF('F2 - Facturation J'!$H$13=0,"Hide","")</f>
        <v>Hide</v>
      </c>
      <c r="B1088" s="39"/>
      <c r="C1088" s="115"/>
      <c r="D1088" s="782" t="e">
        <f>IF(H1069&gt;=H1064,"OUI","NON")</f>
        <v>#N/A</v>
      </c>
      <c r="E1088" s="782"/>
      <c r="F1088" s="115"/>
      <c r="G1088" s="115"/>
      <c r="H1088" s="120"/>
    </row>
    <row r="1089" spans="1:8" ht="50.25" customHeight="1" x14ac:dyDescent="0.25">
      <c r="A1089" t="str">
        <f>IF('F2 - Facturation J'!$H$13=0,"Hide","")</f>
        <v>Hide</v>
      </c>
      <c r="B1089" s="783" t="s">
        <v>310</v>
      </c>
      <c r="C1089" s="784"/>
      <c r="D1089" s="784"/>
      <c r="E1089" s="784"/>
      <c r="F1089" s="784"/>
      <c r="G1089" s="784"/>
      <c r="H1089" s="785"/>
    </row>
    <row r="1090" spans="1:8" ht="15.75" x14ac:dyDescent="0.25">
      <c r="A1090" t="str">
        <f>IF('F2 - Facturation J'!$H$13=0,"Hide","")</f>
        <v>Hide</v>
      </c>
      <c r="B1090" s="121"/>
      <c r="C1090" s="115"/>
      <c r="D1090" s="782" t="e">
        <f>IF(G1084="OK","OUI","NON")</f>
        <v>#N/A</v>
      </c>
      <c r="E1090" s="782"/>
      <c r="F1090" s="115"/>
      <c r="G1090" s="115"/>
      <c r="H1090" s="120"/>
    </row>
    <row r="1091" spans="1:8" x14ac:dyDescent="0.25">
      <c r="A1091" t="str">
        <f>IF('F2 - Facturation J'!$H$13=0,"Hide","")</f>
        <v>Hide</v>
      </c>
      <c r="B1091" s="39"/>
      <c r="H1091" s="38"/>
    </row>
    <row r="1092" spans="1:8" ht="15.75" x14ac:dyDescent="0.25">
      <c r="A1092" t="str">
        <f>IF('F2 - Facturation J'!$H$13=0,"Hide","")</f>
        <v>Hide</v>
      </c>
      <c r="B1092" s="783" t="s">
        <v>309</v>
      </c>
      <c r="C1092" s="784"/>
      <c r="D1092" s="784"/>
      <c r="E1092" s="784"/>
      <c r="F1092" s="784"/>
      <c r="G1092" s="784"/>
      <c r="H1092" s="785"/>
    </row>
    <row r="1093" spans="1:8" ht="15.75" x14ac:dyDescent="0.25">
      <c r="A1093" t="str">
        <f>IF('F2 - Facturation J'!$H$13=0,"Hide","")</f>
        <v>Hide</v>
      </c>
      <c r="B1093" s="39"/>
      <c r="D1093" s="782" t="e">
        <f>IF(AND(D1070="OK",E1070="OK",F1070="OK",G1070="OK"),"OUI","NON")</f>
        <v>#N/A</v>
      </c>
      <c r="E1093" s="782"/>
      <c r="H1093" s="38"/>
    </row>
    <row r="1094" spans="1:8" ht="15.75" x14ac:dyDescent="0.25">
      <c r="A1094" t="str">
        <f>IF('F2 - Facturation J'!$H$13=0,"Hide","")</f>
        <v>Hide</v>
      </c>
      <c r="B1094" s="39"/>
      <c r="D1094" s="119"/>
      <c r="E1094" s="119"/>
      <c r="H1094" s="38"/>
    </row>
    <row r="1095" spans="1:8" ht="15.75" x14ac:dyDescent="0.25">
      <c r="A1095" t="str">
        <f>IF('F2 - Facturation J'!$H$13=0,"Hide","")</f>
        <v>Hide</v>
      </c>
      <c r="B1095" s="783" t="s">
        <v>308</v>
      </c>
      <c r="C1095" s="784"/>
      <c r="D1095" s="784"/>
      <c r="E1095" s="784"/>
      <c r="F1095" s="784"/>
      <c r="G1095" s="784"/>
      <c r="H1095" s="785"/>
    </row>
    <row r="1096" spans="1:8" ht="15.75" x14ac:dyDescent="0.25">
      <c r="A1096" t="str">
        <f>IF('F2 - Facturation J'!$H$13=0,"Hide","")</f>
        <v>Hide</v>
      </c>
      <c r="B1096" s="39"/>
      <c r="D1096" s="782" t="str">
        <f>_xlfn.IFS(AND(F1074="TO BE VERIFIED",E1074&gt;0),"OUI",AND(F1074="TO BE VERIFIED",E1074&lt;=0),"NON",F1074="N/A","N/A")</f>
        <v>N/A</v>
      </c>
      <c r="E1096" s="782"/>
      <c r="H1096" s="38"/>
    </row>
    <row r="1097" spans="1:8" ht="15.75" thickBot="1" x14ac:dyDescent="0.3">
      <c r="A1097" t="str">
        <f>IF('F2 - Facturation J'!$H$13=0,"Hide","")</f>
        <v>Hide</v>
      </c>
      <c r="B1097" s="118"/>
      <c r="C1097" s="117"/>
      <c r="D1097" s="117"/>
      <c r="E1097" s="117"/>
      <c r="F1097" s="117"/>
      <c r="G1097" s="117"/>
      <c r="H1097" s="116"/>
    </row>
    <row r="1098" spans="1:8" x14ac:dyDescent="0.25">
      <c r="A1098" t="str">
        <f>IF('F2 - Facturation J'!$H$13=0,"Hide","")</f>
        <v>Hide</v>
      </c>
    </row>
    <row r="1099" spans="1:8" x14ac:dyDescent="0.25">
      <c r="A1099" t="str">
        <f>IF('F2 - Facturation J'!$H$13=0,"Hide","")</f>
        <v>Hide</v>
      </c>
    </row>
    <row r="1100" spans="1:8" x14ac:dyDescent="0.25">
      <c r="A1100" t="str">
        <f>IF('F2 - Facturation J'!$H$13=0,"Hide","")</f>
        <v>Hide</v>
      </c>
    </row>
    <row r="1101" spans="1:8" x14ac:dyDescent="0.25">
      <c r="A1101" t="str">
        <f>IF('F2 - Facturation J'!$H$13=0,"Hide","")</f>
        <v>Hide</v>
      </c>
    </row>
    <row r="1102" spans="1:8" x14ac:dyDescent="0.25">
      <c r="A1102" t="str">
        <f>IF('F2 - Facturation J'!$H$13=0,"Hide","")</f>
        <v>Hide</v>
      </c>
      <c r="C1102" s="115" t="s">
        <v>307</v>
      </c>
      <c r="D1102" s="115"/>
      <c r="F1102" s="31" t="s">
        <v>306</v>
      </c>
      <c r="G1102" t="str">
        <f>C572</f>
        <v>xxx</v>
      </c>
    </row>
    <row r="1103" spans="1:8" x14ac:dyDescent="0.25">
      <c r="A1103" t="str">
        <f>IF('F2 - Facturation J'!$H$13=0,"Hide","")</f>
        <v>Hide</v>
      </c>
      <c r="C1103" s="115" t="s">
        <v>305</v>
      </c>
      <c r="D1103" s="115"/>
    </row>
    <row r="1104" spans="1:8" x14ac:dyDescent="0.25">
      <c r="A1104" t="str">
        <f>IF('F2 - Facturation J'!$H$13=0,"Hide","")</f>
        <v>Hide</v>
      </c>
      <c r="C1104" s="115"/>
      <c r="D1104" s="115"/>
    </row>
    <row r="1105" spans="1:4" x14ac:dyDescent="0.25">
      <c r="A1105" t="str">
        <f>IF('F2 - Facturation J'!$H$13=0,"Hide","")</f>
        <v>Hide</v>
      </c>
      <c r="C1105" s="115"/>
      <c r="D1105" s="115"/>
    </row>
    <row r="1106" spans="1:4" x14ac:dyDescent="0.25">
      <c r="A1106" t="str">
        <f>IF('F2 - Facturation J'!$H$13=0,"Hide","")</f>
        <v>Hide</v>
      </c>
      <c r="C1106" s="115"/>
      <c r="D1106" s="115"/>
    </row>
    <row r="1107" spans="1:4" x14ac:dyDescent="0.25">
      <c r="A1107" t="str">
        <f>IF('F2 - Facturation J'!$H$13=0,"Hide","")</f>
        <v>Hide</v>
      </c>
      <c r="C1107" s="115" t="s">
        <v>543</v>
      </c>
      <c r="D1107" s="115"/>
    </row>
    <row r="1108" spans="1:4" x14ac:dyDescent="0.25">
      <c r="A1108" t="str">
        <f>IF('F2 - Facturation J'!$H$13=0,"Hide","")</f>
        <v>Hide</v>
      </c>
      <c r="C1108" s="115" t="s">
        <v>544</v>
      </c>
      <c r="D1108" s="115"/>
    </row>
    <row r="1109" spans="1:4" x14ac:dyDescent="0.25">
      <c r="A1109" t="str">
        <f>IF('F2 - Facturation J'!$H$13=0,"Hide","")</f>
        <v>Hide</v>
      </c>
    </row>
    <row r="1110" spans="1:4" x14ac:dyDescent="0.25">
      <c r="A1110" t="str">
        <f>IF('F2 - Facturation J'!$H$13=0,"Hide","")</f>
        <v>Hide</v>
      </c>
    </row>
  </sheetData>
  <sheetProtection algorithmName="SHA-512" hashValue="Z5HlgpV8uFP6I09EBJ30KXYiJP44JMn4KYZKshdTUDlc2xmgIwkH6SuSDmaN0RxjxFbU13S8RDFGPYy5kSzndg==" saltValue="mWQSsYDkuGZjzom2qNmHiA==" spinCount="100000" sheet="1" objects="1" scenarios="1"/>
  <protectedRanges>
    <protectedRange sqref="A1:A1048576" name="AllowSortFilter"/>
  </protectedRanges>
  <autoFilter ref="A1:A1110" xr:uid="{C273D559-3D26-4512-91F9-92775823BA83}"/>
  <mergeCells count="160">
    <mergeCell ref="B1092:H1092"/>
    <mergeCell ref="D1093:E1093"/>
    <mergeCell ref="B1095:H1095"/>
    <mergeCell ref="D1096:E1096"/>
    <mergeCell ref="C1083:E1084"/>
    <mergeCell ref="F1083:F1084"/>
    <mergeCell ref="B1087:H1087"/>
    <mergeCell ref="D1088:E1088"/>
    <mergeCell ref="B1089:H1089"/>
    <mergeCell ref="D1090:E1090"/>
    <mergeCell ref="C1043:E1043"/>
    <mergeCell ref="C1044:E1044"/>
    <mergeCell ref="C1046:E1046"/>
    <mergeCell ref="C1066:H1066"/>
    <mergeCell ref="C1073:H1073"/>
    <mergeCell ref="C1077:H1077"/>
    <mergeCell ref="C992:H992"/>
    <mergeCell ref="C996:H996"/>
    <mergeCell ref="C1000:H1000"/>
    <mergeCell ref="C1005:H1005"/>
    <mergeCell ref="C1014:H1014"/>
    <mergeCell ref="C1042:E1042"/>
    <mergeCell ref="C965:E965"/>
    <mergeCell ref="C966:E966"/>
    <mergeCell ref="C968:E968"/>
    <mergeCell ref="C977:H977"/>
    <mergeCell ref="C986:D986"/>
    <mergeCell ref="C990:D990"/>
    <mergeCell ref="C916:E916"/>
    <mergeCell ref="C922:H922"/>
    <mergeCell ref="C928:H928"/>
    <mergeCell ref="C932:H932"/>
    <mergeCell ref="C939:H939"/>
    <mergeCell ref="C964:E964"/>
    <mergeCell ref="C870:H870"/>
    <mergeCell ref="C875:H875"/>
    <mergeCell ref="C884:H884"/>
    <mergeCell ref="C912:E912"/>
    <mergeCell ref="C913:E913"/>
    <mergeCell ref="C914:E914"/>
    <mergeCell ref="C825:H825"/>
    <mergeCell ref="C853:E853"/>
    <mergeCell ref="C854:E854"/>
    <mergeCell ref="C855:E855"/>
    <mergeCell ref="C857:E857"/>
    <mergeCell ref="C862:H862"/>
    <mergeCell ref="C797:D797"/>
    <mergeCell ref="C801:D801"/>
    <mergeCell ref="C803:H803"/>
    <mergeCell ref="C807:H807"/>
    <mergeCell ref="C811:H811"/>
    <mergeCell ref="C816:H816"/>
    <mergeCell ref="C750:H750"/>
    <mergeCell ref="C778:E778"/>
    <mergeCell ref="C779:E779"/>
    <mergeCell ref="C780:E780"/>
    <mergeCell ref="C782:E782"/>
    <mergeCell ref="C788:I788"/>
    <mergeCell ref="C719:E719"/>
    <mergeCell ref="C720:E720"/>
    <mergeCell ref="C722:E722"/>
    <mergeCell ref="C728:H728"/>
    <mergeCell ref="C736:H736"/>
    <mergeCell ref="C741:H741"/>
    <mergeCell ref="C672:H672"/>
    <mergeCell ref="C676:H676"/>
    <mergeCell ref="C680:H680"/>
    <mergeCell ref="C685:H685"/>
    <mergeCell ref="C692:H692"/>
    <mergeCell ref="C718:E718"/>
    <mergeCell ref="C648:E648"/>
    <mergeCell ref="C649:E649"/>
    <mergeCell ref="C651:E651"/>
    <mergeCell ref="C657:H657"/>
    <mergeCell ref="C666:D666"/>
    <mergeCell ref="C670:D670"/>
    <mergeCell ref="C601:H601"/>
    <mergeCell ref="C605:H605"/>
    <mergeCell ref="C609:H609"/>
    <mergeCell ref="C614:H614"/>
    <mergeCell ref="C621:H621"/>
    <mergeCell ref="C647:E647"/>
    <mergeCell ref="D549:E549"/>
    <mergeCell ref="B551:I551"/>
    <mergeCell ref="D552:E552"/>
    <mergeCell ref="C586:H586"/>
    <mergeCell ref="C595:D595"/>
    <mergeCell ref="C599:D599"/>
    <mergeCell ref="C517:E517"/>
    <mergeCell ref="C518:E518"/>
    <mergeCell ref="C519:E519"/>
    <mergeCell ref="C521:E521"/>
    <mergeCell ref="B526:I526"/>
    <mergeCell ref="B548:I548"/>
    <mergeCell ref="B468:F468"/>
    <mergeCell ref="C475:H475"/>
    <mergeCell ref="B480:F480"/>
    <mergeCell ref="C489:H489"/>
    <mergeCell ref="B507:F507"/>
    <mergeCell ref="B515:F515"/>
    <mergeCell ref="B457:F457"/>
    <mergeCell ref="C459:E459"/>
    <mergeCell ref="C460:E460"/>
    <mergeCell ref="C461:E461"/>
    <mergeCell ref="C463:E463"/>
    <mergeCell ref="B466:C466"/>
    <mergeCell ref="B411:C411"/>
    <mergeCell ref="B413:F413"/>
    <mergeCell ref="C420:H420"/>
    <mergeCell ref="B425:F425"/>
    <mergeCell ref="C434:H434"/>
    <mergeCell ref="B451:F451"/>
    <mergeCell ref="B394:F394"/>
    <mergeCell ref="B400:F400"/>
    <mergeCell ref="C402:E402"/>
    <mergeCell ref="C403:E403"/>
    <mergeCell ref="C404:E404"/>
    <mergeCell ref="C406:E406"/>
    <mergeCell ref="C355:E355"/>
    <mergeCell ref="B358:C358"/>
    <mergeCell ref="B360:F360"/>
    <mergeCell ref="C366:H366"/>
    <mergeCell ref="B370:F370"/>
    <mergeCell ref="C377:H377"/>
    <mergeCell ref="C325:H325"/>
    <mergeCell ref="B343:F343"/>
    <mergeCell ref="B349:F349"/>
    <mergeCell ref="C351:E351"/>
    <mergeCell ref="C352:E352"/>
    <mergeCell ref="C353:E353"/>
    <mergeCell ref="C296:E296"/>
    <mergeCell ref="C298:E298"/>
    <mergeCell ref="B303:C303"/>
    <mergeCell ref="B305:F305"/>
    <mergeCell ref="C311:I311"/>
    <mergeCell ref="B316:F316"/>
    <mergeCell ref="B279:F279"/>
    <mergeCell ref="B285:F285"/>
    <mergeCell ref="B291:F291"/>
    <mergeCell ref="C293:E293"/>
    <mergeCell ref="C294:E294"/>
    <mergeCell ref="C295:E295"/>
    <mergeCell ref="C248:H248"/>
    <mergeCell ref="B253:F253"/>
    <mergeCell ref="C262:H262"/>
    <mergeCell ref="C205:H205"/>
    <mergeCell ref="B223:F223"/>
    <mergeCell ref="B229:F229"/>
    <mergeCell ref="C231:E231"/>
    <mergeCell ref="C232:E232"/>
    <mergeCell ref="C233:E233"/>
    <mergeCell ref="B1:D1"/>
    <mergeCell ref="B167:G167"/>
    <mergeCell ref="B182:C182"/>
    <mergeCell ref="B185:F185"/>
    <mergeCell ref="C189:D189"/>
    <mergeCell ref="B196:F196"/>
    <mergeCell ref="C235:E235"/>
    <mergeCell ref="B239:C239"/>
    <mergeCell ref="B241:F241"/>
  </mergeCells>
  <conditionalFormatting sqref="D549:E549 D552:E552 D1088:E1088 D1090:E1090 D1093:E1093 D1096:E1096">
    <cfRule type="cellIs" dxfId="9" priority="3" operator="equal">
      <formula>"OUI"</formula>
    </cfRule>
    <cfRule type="cellIs" dxfId="8" priority="4" operator="equal">
      <formula>"NON"</formula>
    </cfRule>
  </conditionalFormatting>
  <conditionalFormatting sqref="H14">
    <cfRule type="cellIs" dxfId="7" priority="1" operator="equal">
      <formula>"test de plausibilité réussi"</formula>
    </cfRule>
    <cfRule type="cellIs" dxfId="6" priority="2" operator="equal">
      <formula>"test de plausibilité pas réussi"</formula>
    </cfRule>
  </conditionalFormatting>
  <dataValidations disablePrompts="1" count="1">
    <dataValidation type="list" allowBlank="1" showInputMessage="1" showErrorMessage="1" sqref="I29" xr:uid="{23101086-3DB5-484B-BA10-52BE73651AB8}">
      <formula1>$M$29:$M$30</formula1>
    </dataValidation>
  </dataValidations>
  <pageMargins left="0.7" right="0.7" top="0.75" bottom="0.75" header="0.3" footer="0.3"/>
  <pageSetup paperSize="9" fitToHeight="0" orientation="portrait" r:id="rId1"/>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ECD20-F6FD-4DB0-8E9C-747E72C2B168}">
  <sheetPr>
    <tabColor rgb="FFFFC000"/>
  </sheetPr>
  <dimension ref="A1:J207"/>
  <sheetViews>
    <sheetView workbookViewId="0">
      <selection activeCell="F28" sqref="F28"/>
    </sheetView>
  </sheetViews>
  <sheetFormatPr defaultRowHeight="15" x14ac:dyDescent="0.25"/>
  <cols>
    <col min="1" max="1" width="86.140625" customWidth="1"/>
    <col min="2" max="2" width="24.7109375" bestFit="1" customWidth="1"/>
    <col min="3" max="3" width="17.42578125" customWidth="1"/>
    <col min="4" max="4" width="12.7109375" bestFit="1" customWidth="1"/>
    <col min="5" max="5" width="15" bestFit="1" customWidth="1"/>
    <col min="6" max="6" width="13.7109375" customWidth="1"/>
    <col min="7" max="7" width="26.28515625" bestFit="1" customWidth="1"/>
    <col min="8" max="8" width="13.85546875" customWidth="1"/>
    <col min="9" max="9" width="11.28515625" customWidth="1"/>
    <col min="10" max="10" width="10.42578125" bestFit="1" customWidth="1"/>
    <col min="11" max="11" width="10.140625" customWidth="1"/>
  </cols>
  <sheetData>
    <row r="1" spans="1:10" ht="18.75" x14ac:dyDescent="0.3">
      <c r="A1" s="645" t="str">
        <f>'F0 - Générales'!$B$4&amp;" "&amp;'F0 - Générales'!B6&amp;" "&amp;'F0 - Générales'!B7</f>
        <v>xxx Journalier Base/Ortho</v>
      </c>
      <c r="B1" s="646"/>
      <c r="C1" s="646"/>
    </row>
    <row r="2" spans="1:10" x14ac:dyDescent="0.25">
      <c r="A2" s="2"/>
      <c r="B2" s="225" t="s">
        <v>542</v>
      </c>
      <c r="C2" s="225" t="s">
        <v>541</v>
      </c>
    </row>
    <row r="3" spans="1:10" x14ac:dyDescent="0.25">
      <c r="A3" s="94">
        <v>7</v>
      </c>
      <c r="B3" s="217">
        <f>SUMIFS('F2 - Facturation H'!$E:$E,'F2 - Facturation H'!$D:$D,A3)</f>
        <v>0</v>
      </c>
      <c r="C3" s="217">
        <f>SUMIFS('F2 - Facturation H'!$J:$J,'F2 - Facturation H'!$D:$D,A3)</f>
        <v>0</v>
      </c>
    </row>
    <row r="4" spans="1:10" x14ac:dyDescent="0.25">
      <c r="A4" s="2" t="s">
        <v>676</v>
      </c>
      <c r="B4" s="217">
        <f>SUMIFS('F2 - Facturation H'!$F:$F,'F2 - Facturation H'!$D:$D,A3)</f>
        <v>0</v>
      </c>
      <c r="C4" s="217">
        <f>SUMIFS('F2 - Facturation H'!$K:$K,'F2 - Facturation H'!$D:$D,A3)</f>
        <v>0</v>
      </c>
    </row>
    <row r="5" spans="1:10" x14ac:dyDescent="0.25">
      <c r="A5" s="647" t="s">
        <v>10</v>
      </c>
      <c r="B5" s="217">
        <f>SUMIFS('F2 - Facturation H'!$E:$E,'F2 - Facturation H'!$D:$D,A5)</f>
        <v>0</v>
      </c>
      <c r="C5" s="217">
        <f>SUMIFS('F2 - Facturation H'!$J:$J,'F2 - Facturation H'!$D:$D,A5)</f>
        <v>0</v>
      </c>
    </row>
    <row r="6" spans="1:10" x14ac:dyDescent="0.25">
      <c r="A6" s="2" t="s">
        <v>677</v>
      </c>
      <c r="B6" s="217">
        <f>SUMIFS('F2 - Facturation H'!$F:$F,'F2 - Facturation H'!$D:$D,A5)</f>
        <v>0</v>
      </c>
      <c r="C6" s="217">
        <f>SUMIFS('F2 - Facturation H'!$K:$K,'F2 - Facturation H'!$D:$D,A5)</f>
        <v>0</v>
      </c>
    </row>
    <row r="7" spans="1:10" x14ac:dyDescent="0.25">
      <c r="A7" s="648" t="s">
        <v>12</v>
      </c>
      <c r="B7" s="217">
        <f>SUMIFS('F2 - Facturation H'!$E:$E,'F2 - Facturation H'!$D:$D,A7)</f>
        <v>0</v>
      </c>
      <c r="C7" s="217">
        <f>SUMIFS('F2 - Facturation H'!$J:$J,'F2 - Facturation H'!$D:$D,A7)</f>
        <v>0</v>
      </c>
    </row>
    <row r="8" spans="1:10" x14ac:dyDescent="0.25">
      <c r="A8" s="217" t="str">
        <f>"Déplacement " &amp;$A$7</f>
        <v>Déplacement 8.2</v>
      </c>
      <c r="B8" s="217">
        <f>SUMIFS('F2 - Facturation H'!$F:$F,'F2 - Facturation H'!$D:$D,A7)</f>
        <v>0</v>
      </c>
      <c r="C8" s="217">
        <f>SUMIFS('F2 - Facturation H'!$K:$K,'F2 - Facturation H'!$D:$D,A7)</f>
        <v>0</v>
      </c>
    </row>
    <row r="9" spans="1:10" x14ac:dyDescent="0.25">
      <c r="A9" s="94" t="s">
        <v>14</v>
      </c>
      <c r="B9" s="217">
        <f>SUMIFS('F2 - Facturation H'!$E:$E,'F2 - Facturation H'!$D:$D,A9)</f>
        <v>0</v>
      </c>
      <c r="C9" s="217">
        <f>SUMIFS('F2 - Facturation H'!$J:$J,'F2 - Facturation H'!$D:$D,A9)</f>
        <v>0</v>
      </c>
      <c r="E9" s="115"/>
      <c r="F9" s="649"/>
      <c r="G9" s="217"/>
      <c r="I9" s="70"/>
    </row>
    <row r="10" spans="1:10" x14ac:dyDescent="0.25">
      <c r="A10" s="650" t="s">
        <v>678</v>
      </c>
      <c r="B10" s="217">
        <f>SUMIFS('F2 - Facturation H'!$F:$F,'F2 - Facturation H'!$D:$D,A9)</f>
        <v>0</v>
      </c>
      <c r="C10" s="217">
        <f>SUMIFS('F2 - Facturation H'!$K:$K,'F2 - Facturation H'!$D:$D,A9)</f>
        <v>0</v>
      </c>
      <c r="E10" s="115"/>
      <c r="F10" s="649"/>
      <c r="G10" s="217"/>
      <c r="I10" s="70"/>
    </row>
    <row r="11" spans="1:10" x14ac:dyDescent="0.25">
      <c r="A11" s="651" t="s">
        <v>16</v>
      </c>
      <c r="B11" s="217">
        <f>SUMIFS('F2 - Facturation H'!$E:$E,'F2 - Facturation H'!$D:$D,A11)</f>
        <v>0</v>
      </c>
      <c r="C11" s="217">
        <f>SUMIFS('F2 - Facturation H'!$J:$J,'F2 - Facturation H'!$D:$D,A11)</f>
        <v>0</v>
      </c>
      <c r="E11" s="115"/>
      <c r="F11" s="649"/>
      <c r="G11" s="217"/>
      <c r="I11" s="70" t="s">
        <v>683</v>
      </c>
      <c r="J11" t="s">
        <v>683</v>
      </c>
    </row>
    <row r="12" spans="1:10" x14ac:dyDescent="0.25">
      <c r="A12" s="651" t="s">
        <v>679</v>
      </c>
      <c r="B12" s="217">
        <f>SUMIFS('F2 - Facturation H'!$F:$F,'F2 - Facturation H'!$D:$D,A11)</f>
        <v>0</v>
      </c>
      <c r="C12" s="217">
        <f>SUMIFS('F2 - Facturation H'!$K:$K,'F2 - Facturation H'!$D:$D,A11)</f>
        <v>0</v>
      </c>
      <c r="E12" s="115"/>
      <c r="F12" s="649"/>
      <c r="G12" s="217"/>
      <c r="I12" s="70"/>
    </row>
    <row r="13" spans="1:10" x14ac:dyDescent="0.25">
      <c r="A13" s="217" t="s">
        <v>19</v>
      </c>
      <c r="B13" s="217">
        <f>SUMIFS('F2 - Facturation H'!$E:$E,'F2 - Facturation H'!$D:$D,A13)</f>
        <v>0</v>
      </c>
      <c r="C13" s="217">
        <f>SUMIFS('F2 - Facturation H'!$J:$J,'F2 - Facturation H'!$D:$D,A13)</f>
        <v>0</v>
      </c>
      <c r="E13" s="115"/>
      <c r="F13" s="649"/>
      <c r="G13" s="217"/>
      <c r="I13" s="70"/>
    </row>
    <row r="14" spans="1:10" x14ac:dyDescent="0.25">
      <c r="A14" s="217" t="s">
        <v>680</v>
      </c>
      <c r="B14" s="217">
        <f>SUMIFS('F2 - Facturation H'!$F:$F,'F2 - Facturation H'!$D:$D,A13)</f>
        <v>0</v>
      </c>
      <c r="C14" s="217">
        <f>SUMIFS('F2 - Facturation H'!$K:$K,'F2 - Facturation H'!$D:$D,A13)</f>
        <v>0</v>
      </c>
      <c r="E14" s="115" t="s">
        <v>681</v>
      </c>
      <c r="F14" s="115" t="s">
        <v>682</v>
      </c>
      <c r="G14" s="217" t="e">
        <f>VLOOKUP('F0 - Générales'!B7,Synthèse!A1:F22,5,FALSE)</f>
        <v>#N/A</v>
      </c>
      <c r="I14" s="70"/>
    </row>
    <row r="15" spans="1:10" x14ac:dyDescent="0.25">
      <c r="A15" s="217" t="s">
        <v>118</v>
      </c>
      <c r="B15" s="217">
        <f>SUMIFS('F2 - Facturation J'!$D:$D,'F2 - Facturation J'!$A:$A,A15)</f>
        <v>0</v>
      </c>
      <c r="C15" s="217">
        <f>SUMIFS('F2 - Facturation J'!$H:$H,'F2 - Facturation J'!$A:$A,A15)</f>
        <v>0</v>
      </c>
      <c r="D15" s="217">
        <v>0</v>
      </c>
      <c r="E15" s="652">
        <v>33.883000000000003</v>
      </c>
      <c r="F15" s="649" t="str">
        <f>IF(B15=0,"",E15/$G$14)</f>
        <v/>
      </c>
      <c r="G15" s="217" t="str">
        <f>IF(B15=0,"",C15*F15)</f>
        <v/>
      </c>
      <c r="I15" s="70"/>
    </row>
    <row r="16" spans="1:10" x14ac:dyDescent="0.25">
      <c r="A16" s="217" t="s">
        <v>119</v>
      </c>
      <c r="B16" s="217">
        <f>SUMIFS('F2 - Facturation J'!$D:$D,'F2 - Facturation J'!$A:$A,A16)</f>
        <v>0</v>
      </c>
      <c r="C16" s="217">
        <f>SUMIFS('F2 - Facturation J'!$H:$H,'F2 - Facturation J'!$A:$A,A16)</f>
        <v>0</v>
      </c>
      <c r="D16" s="217">
        <v>0</v>
      </c>
      <c r="E16" s="652">
        <v>38.110500000000002</v>
      </c>
      <c r="F16" s="649" t="str">
        <f t="shared" ref="F16:F20" si="0">IF(B16=0,"",E16/$G$14)</f>
        <v/>
      </c>
      <c r="G16" s="217" t="str">
        <f t="shared" ref="G16:G20" si="1">IF(B16=0,"",C16*F16)</f>
        <v/>
      </c>
      <c r="I16" s="70"/>
    </row>
    <row r="17" spans="1:10" x14ac:dyDescent="0.25">
      <c r="A17" s="217" t="s">
        <v>120</v>
      </c>
      <c r="B17" s="217">
        <f>SUMIFS('F2 - Facturation J'!$D:$D,'F2 - Facturation J'!$A:$A,A17)</f>
        <v>0</v>
      </c>
      <c r="C17" s="217">
        <f>SUMIFS('F2 - Facturation J'!$H:$H,'F2 - Facturation J'!$A:$A,A17)</f>
        <v>0</v>
      </c>
      <c r="D17" s="217">
        <v>0</v>
      </c>
      <c r="E17" s="652">
        <v>55.199800000000003</v>
      </c>
      <c r="F17" s="649" t="str">
        <f t="shared" si="0"/>
        <v/>
      </c>
      <c r="G17" s="217" t="str">
        <f t="shared" si="1"/>
        <v/>
      </c>
      <c r="I17" s="70"/>
    </row>
    <row r="18" spans="1:10" x14ac:dyDescent="0.25">
      <c r="A18" s="217" t="s">
        <v>121</v>
      </c>
      <c r="B18" s="217">
        <f>SUMIFS('F2 - Facturation J'!$D:$D,'F2 - Facturation J'!$A:$A,A18)</f>
        <v>0</v>
      </c>
      <c r="C18" s="217">
        <f>SUMIFS('F2 - Facturation J'!$H:$H,'F2 - Facturation J'!$A:$A,A18)</f>
        <v>0</v>
      </c>
      <c r="D18" s="217">
        <v>0</v>
      </c>
      <c r="E18" s="652">
        <v>43.772199999999998</v>
      </c>
      <c r="F18" s="649" t="str">
        <f t="shared" si="0"/>
        <v/>
      </c>
      <c r="G18" s="217" t="str">
        <f t="shared" si="1"/>
        <v/>
      </c>
      <c r="I18" s="70"/>
    </row>
    <row r="19" spans="1:10" x14ac:dyDescent="0.25">
      <c r="A19" s="217" t="s">
        <v>578</v>
      </c>
      <c r="B19" s="217">
        <f>SUMIFS('F2 - Facturation J'!$D:$D,'F2 - Facturation J'!$A:$A,A19)</f>
        <v>0</v>
      </c>
      <c r="C19" s="217">
        <f>SUMIFS('F2 - Facturation J'!$H:$H,'F2 - Facturation J'!$A:$A,A19)</f>
        <v>0</v>
      </c>
      <c r="D19" s="217">
        <v>0</v>
      </c>
      <c r="E19" s="652">
        <v>56.904600000000002</v>
      </c>
      <c r="F19" s="649" t="str">
        <f t="shared" si="0"/>
        <v/>
      </c>
      <c r="G19" s="217" t="str">
        <f t="shared" si="1"/>
        <v/>
      </c>
      <c r="I19" s="70"/>
    </row>
    <row r="20" spans="1:10" x14ac:dyDescent="0.25">
      <c r="A20" s="217" t="s">
        <v>276</v>
      </c>
      <c r="B20" s="217">
        <f>SUMIFS('F2 - Facturation J'!$D:$D,'F2 - Facturation J'!$A:$A,A20)</f>
        <v>0</v>
      </c>
      <c r="C20" s="217">
        <f>SUMIFS('F2 - Facturation J'!$H:$H,'F2 - Facturation J'!$A:$A,A20)</f>
        <v>0</v>
      </c>
      <c r="D20" s="217">
        <v>0</v>
      </c>
      <c r="E20" s="652">
        <v>59.789900000000003</v>
      </c>
      <c r="F20" s="649" t="str">
        <f t="shared" si="0"/>
        <v/>
      </c>
      <c r="G20" s="217" t="str">
        <f t="shared" si="1"/>
        <v/>
      </c>
      <c r="I20" s="70"/>
    </row>
    <row r="21" spans="1:10" x14ac:dyDescent="0.25">
      <c r="A21" s="217" t="s">
        <v>123</v>
      </c>
      <c r="B21" s="217">
        <f>SUMIFS('F2 - Facturation J'!$D:$D,'F2 - Facturation J'!$A:$A,A21)</f>
        <v>0</v>
      </c>
      <c r="C21" s="217">
        <f>SUMIFS('F2 - Facturation J'!$H:$H,'F2 - Facturation J'!$A:$A,A21)</f>
        <v>0</v>
      </c>
      <c r="D21" s="217">
        <v>0</v>
      </c>
      <c r="E21" s="115"/>
      <c r="F21" s="649"/>
      <c r="G21" s="217"/>
      <c r="I21" s="70"/>
    </row>
    <row r="22" spans="1:10" x14ac:dyDescent="0.25">
      <c r="A22" s="217" t="s">
        <v>124</v>
      </c>
      <c r="B22" s="217">
        <f>SUMIFS('F2 - Facturation J'!$D:$D,'F2 - Facturation J'!$A:$A,A22)</f>
        <v>0</v>
      </c>
      <c r="C22" s="217">
        <f>SUMIFS('F2 - Facturation J'!$H:$H,'F2 - Facturation J'!$A:$A,A22)</f>
        <v>0</v>
      </c>
      <c r="D22" s="217">
        <v>0</v>
      </c>
      <c r="E22" s="115"/>
      <c r="F22" s="649"/>
      <c r="G22" s="217"/>
      <c r="H22" s="653"/>
      <c r="I22" s="70" t="s">
        <v>683</v>
      </c>
      <c r="J22" t="s">
        <v>683</v>
      </c>
    </row>
    <row r="23" spans="1:10" x14ac:dyDescent="0.25">
      <c r="A23" s="2"/>
      <c r="B23" s="225"/>
      <c r="C23" s="225"/>
      <c r="E23" s="653"/>
      <c r="F23" s="653"/>
      <c r="G23" s="653"/>
    </row>
    <row r="24" spans="1:10" x14ac:dyDescent="0.25">
      <c r="D24" s="70"/>
      <c r="E24" s="653"/>
      <c r="F24" s="653"/>
      <c r="G24" s="653"/>
      <c r="H24" s="70"/>
    </row>
    <row r="25" spans="1:10" x14ac:dyDescent="0.25">
      <c r="D25" s="70"/>
      <c r="E25" s="653"/>
      <c r="F25" s="653"/>
      <c r="G25" s="653"/>
      <c r="H25" s="70"/>
    </row>
    <row r="26" spans="1:10" x14ac:dyDescent="0.25">
      <c r="A26" s="223" t="s">
        <v>69</v>
      </c>
      <c r="B26" s="223">
        <f>SUM(B3:B22)</f>
        <v>0</v>
      </c>
      <c r="C26" s="654">
        <f>SUM(C3:C22)</f>
        <v>0</v>
      </c>
      <c r="D26" s="70"/>
      <c r="E26" s="653"/>
      <c r="F26" s="653"/>
      <c r="G26" s="653"/>
      <c r="H26" s="70"/>
    </row>
    <row r="27" spans="1:10" x14ac:dyDescent="0.25">
      <c r="A27" s="70"/>
      <c r="B27" s="618" t="s">
        <v>540</v>
      </c>
      <c r="C27" s="654">
        <f>B26-C26</f>
        <v>0</v>
      </c>
      <c r="D27" s="70"/>
      <c r="E27" s="70"/>
      <c r="F27" s="70"/>
      <c r="G27" s="70"/>
      <c r="H27" s="70"/>
    </row>
    <row r="28" spans="1:10" x14ac:dyDescent="0.25">
      <c r="A28" s="70"/>
      <c r="B28" s="70"/>
      <c r="C28" s="70"/>
      <c r="D28" s="70"/>
      <c r="E28" s="70"/>
      <c r="F28" s="243"/>
      <c r="G28" s="70"/>
      <c r="H28" s="70"/>
    </row>
    <row r="29" spans="1:10" x14ac:dyDescent="0.25">
      <c r="A29" s="70"/>
      <c r="B29" s="70"/>
      <c r="C29" s="70"/>
      <c r="D29" s="70"/>
      <c r="E29" s="655"/>
      <c r="F29" s="70"/>
      <c r="G29" s="70"/>
      <c r="H29" s="70"/>
    </row>
    <row r="30" spans="1:10" ht="15.75" x14ac:dyDescent="0.25">
      <c r="A30" s="258" t="s">
        <v>70</v>
      </c>
      <c r="B30" s="70"/>
      <c r="C30" s="70"/>
      <c r="D30" s="70"/>
      <c r="E30" s="70"/>
      <c r="F30" s="70"/>
      <c r="G30" s="70"/>
      <c r="H30" s="70"/>
    </row>
    <row r="31" spans="1:10" x14ac:dyDescent="0.25">
      <c r="A31" s="223" t="s">
        <v>508</v>
      </c>
      <c r="B31" s="223" t="s">
        <v>46</v>
      </c>
      <c r="C31" s="223" t="s">
        <v>507</v>
      </c>
      <c r="D31" s="223" t="s">
        <v>81</v>
      </c>
      <c r="E31" s="70"/>
      <c r="F31" s="70"/>
      <c r="G31" s="70"/>
      <c r="H31" s="70"/>
    </row>
    <row r="32" spans="1:10" x14ac:dyDescent="0.25">
      <c r="A32" s="656" t="s">
        <v>71</v>
      </c>
      <c r="B32" s="217" t="e" cm="1">
        <f t="array" ref="B32">SUM((RDP_Effectif[ETP])*(RDP_Effectif[Affectation]=$A$30)*($A32=_xlfn.XLOOKUP(RDP_Effectif[Carrière],Table4[Carrière],Table4[Equivalent carrière])))</f>
        <v>#N/A</v>
      </c>
      <c r="C32" s="217" t="e" cm="1">
        <f t="array" ref="C32">SUM((RDP_Effectif[Coût salaire annuel])*(RDP_Effectif[Affectation]=$A$30)*($A32=_xlfn.XLOOKUP(RDP_Effectif[Carrière],Table4[Carrière],Table4[Equivalent carrière])))</f>
        <v>#VALUE!</v>
      </c>
      <c r="D32" s="217" cm="1">
        <f t="array" ref="D32">IFERROR(SUM(
(RDP_Effectif[Ancienneté en nb d''années (au 31/12 ou date de sortie pour personnel sortant)])*
(RDP_Effectif[ETP])*
(RDP_Effectif[Affectation]=$A$30)*($A32=_xlfn.XLOOKUP(RDP_Effectif[Carrière],Table4[Carrière],Table4[Equivalent carrière])))/$B32,0)</f>
        <v>0</v>
      </c>
      <c r="E32" s="70"/>
      <c r="F32" s="70"/>
      <c r="G32" s="70"/>
      <c r="H32" s="70"/>
    </row>
    <row r="33" spans="1:9" x14ac:dyDescent="0.25">
      <c r="A33" s="656" t="s">
        <v>181</v>
      </c>
      <c r="B33" s="217" t="e" cm="1">
        <f t="array" ref="B33">SUM((RDP_Effectif[ETP])*(RDP_Effectif[Affectation]=$A$30)*($A33=_xlfn.XLOOKUP(RDP_Effectif[Carrière],Table4[Carrière],Table4[Equivalent carrière])))</f>
        <v>#N/A</v>
      </c>
      <c r="C33" s="217" t="e" cm="1">
        <f t="array" ref="C33">SUM((RDP_Effectif[Coût salaire annuel])*(RDP_Effectif[Affectation]=$A$30)*($A33=_xlfn.XLOOKUP(RDP_Effectif[Carrière],Table4[Carrière],Table4[Equivalent carrière])))</f>
        <v>#VALUE!</v>
      </c>
      <c r="D33" s="217" cm="1">
        <f t="array" ref="D33">IFERROR(SUM(
(RDP_Effectif[Ancienneté en nb d''années (au 31/12 ou date de sortie pour personnel sortant)])*
(RDP_Effectif[ETP])*
(RDP_Effectif[Affectation]=$A$30)*($A33=_xlfn.XLOOKUP(RDP_Effectif[Carrière],Table4[Carrière],Table4[Equivalent carrière])))/$B33,0)</f>
        <v>0</v>
      </c>
      <c r="E33" s="70"/>
      <c r="F33" s="70"/>
      <c r="G33" s="70"/>
      <c r="H33" s="70"/>
    </row>
    <row r="34" spans="1:9" x14ac:dyDescent="0.25">
      <c r="A34" s="656" t="s">
        <v>182</v>
      </c>
      <c r="B34" s="217" t="e" cm="1">
        <f t="array" ref="B34">SUM((RDP_Effectif[ETP])*(RDP_Effectif[Affectation]=$A$30)*($A34=_xlfn.XLOOKUP(RDP_Effectif[Carrière],Table4[Carrière],Table4[Equivalent carrière])))</f>
        <v>#N/A</v>
      </c>
      <c r="C34" s="217" t="e" cm="1">
        <f t="array" ref="C34">SUM((RDP_Effectif[Coût salaire annuel])*(RDP_Effectif[Affectation]=$A$30)*($A34=_xlfn.XLOOKUP(RDP_Effectif[Carrière],Table4[Carrière],Table4[Equivalent carrière])))</f>
        <v>#VALUE!</v>
      </c>
      <c r="D34" s="217" cm="1">
        <f t="array" ref="D34">IFERROR(SUM(
(RDP_Effectif[Ancienneté en nb d''années (au 31/12 ou date de sortie pour personnel sortant)])*
(RDP_Effectif[ETP])*
(RDP_Effectif[Affectation]=$A$30)*($A34=_xlfn.XLOOKUP(RDP_Effectif[Carrière],Table4[Carrière],Table4[Equivalent carrière])))/$B34,0)</f>
        <v>0</v>
      </c>
      <c r="E34" s="70"/>
      <c r="F34" s="70"/>
      <c r="G34" s="70"/>
      <c r="H34" s="70"/>
      <c r="I34" s="70"/>
    </row>
    <row r="35" spans="1:9" x14ac:dyDescent="0.25">
      <c r="A35" s="656" t="s">
        <v>183</v>
      </c>
      <c r="B35" s="217" t="e" cm="1">
        <f t="array" ref="B35">SUM((RDP_Effectif[ETP])*(RDP_Effectif[Affectation]=$A$30)*($A35=_xlfn.XLOOKUP(RDP_Effectif[Carrière],Table4[Carrière],Table4[Equivalent carrière])))</f>
        <v>#N/A</v>
      </c>
      <c r="C35" s="217" t="e" cm="1">
        <f t="array" ref="C35">SUM((RDP_Effectif[Coût salaire annuel])*(RDP_Effectif[Affectation]=$A$30)*($A35=_xlfn.XLOOKUP(RDP_Effectif[Carrière],Table4[Carrière],Table4[Equivalent carrière])))</f>
        <v>#VALUE!</v>
      </c>
      <c r="D35" s="217" cm="1">
        <f t="array" ref="D35">IFERROR(SUM(
(RDP_Effectif[Ancienneté en nb d''années (au 31/12 ou date de sortie pour personnel sortant)])*
(RDP_Effectif[ETP])*
(RDP_Effectif[Affectation]=$A$30)*($A35=_xlfn.XLOOKUP(RDP_Effectif[Carrière],Table4[Carrière],Table4[Equivalent carrière])))/$B35,0)</f>
        <v>0</v>
      </c>
      <c r="E35" s="70"/>
      <c r="F35" s="70"/>
      <c r="G35" s="70"/>
      <c r="H35" s="70"/>
    </row>
    <row r="36" spans="1:9" x14ac:dyDescent="0.25">
      <c r="A36" s="656" t="s">
        <v>184</v>
      </c>
      <c r="B36" s="217" t="e" cm="1">
        <f t="array" ref="B36">SUM((RDP_Effectif[ETP])*(RDP_Effectif[Affectation]=$A$30)*($A36=_xlfn.XLOOKUP(RDP_Effectif[Carrière],Table4[Carrière],Table4[Equivalent carrière])))</f>
        <v>#N/A</v>
      </c>
      <c r="C36" s="217" t="e" cm="1">
        <f t="array" ref="C36">SUM((RDP_Effectif[Coût salaire annuel])*(RDP_Effectif[Affectation]=$A$30)*($A36=_xlfn.XLOOKUP(RDP_Effectif[Carrière],Table4[Carrière],Table4[Equivalent carrière])))</f>
        <v>#VALUE!</v>
      </c>
      <c r="D36" s="217" cm="1">
        <f t="array" ref="D36">IFERROR(SUM(
(RDP_Effectif[Ancienneté en nb d''années (au 31/12 ou date de sortie pour personnel sortant)])*
(RDP_Effectif[ETP])*
(RDP_Effectif[Affectation]=$A$30)*($A36=_xlfn.XLOOKUP(RDP_Effectif[Carrière],Table4[Carrière],Table4[Equivalent carrière])))/$B36,0)</f>
        <v>0</v>
      </c>
      <c r="E36" s="70"/>
      <c r="F36" s="70"/>
      <c r="G36" s="70"/>
      <c r="H36" s="70"/>
    </row>
    <row r="37" spans="1:9" x14ac:dyDescent="0.25">
      <c r="A37" s="656" t="s">
        <v>72</v>
      </c>
      <c r="B37" s="217" t="e" cm="1">
        <f t="array" ref="B37">SUM((RDP_Effectif[ETP])*(RDP_Effectif[Affectation]=$A$30)*($A37=_xlfn.XLOOKUP(RDP_Effectif[Carrière],Table4[Carrière],Table4[Equivalent carrière])))</f>
        <v>#N/A</v>
      </c>
      <c r="C37" s="217" t="e" cm="1">
        <f t="array" ref="C37">SUM((RDP_Effectif[Coût salaire annuel])*(RDP_Effectif[Affectation]=$A$30)*($A37=_xlfn.XLOOKUP(RDP_Effectif[Carrière],Table4[Carrière],Table4[Equivalent carrière])))</f>
        <v>#VALUE!</v>
      </c>
      <c r="D37" s="217" cm="1">
        <f t="array" ref="D37">IFERROR(SUM(
(RDP_Effectif[Ancienneté en nb d''années (au 31/12 ou date de sortie pour personnel sortant)])*
(RDP_Effectif[ETP])*
(RDP_Effectif[Affectation]=$A$30)*($A37=_xlfn.XLOOKUP(RDP_Effectif[Carrière],Table4[Carrière],Table4[Equivalent carrière])))/$B37,0)</f>
        <v>0</v>
      </c>
      <c r="E37" s="70"/>
      <c r="F37" s="70"/>
      <c r="G37" s="70"/>
      <c r="H37" s="70"/>
    </row>
    <row r="38" spans="1:9" x14ac:dyDescent="0.25">
      <c r="A38" s="656" t="s">
        <v>73</v>
      </c>
      <c r="B38" s="217" t="e" cm="1">
        <f t="array" ref="B38">SUM((RDP_Effectif[ETP])*(RDP_Effectif[Affectation]=$A$30)*($A38=_xlfn.XLOOKUP(RDP_Effectif[Carrière],Table4[Carrière],Table4[Equivalent carrière])))</f>
        <v>#N/A</v>
      </c>
      <c r="C38" s="217" t="e" cm="1">
        <f t="array" ref="C38">SUM((RDP_Effectif[Coût salaire annuel])*(RDP_Effectif[Affectation]=$A$30)*($A38=_xlfn.XLOOKUP(RDP_Effectif[Carrière],Table4[Carrière],Table4[Equivalent carrière])))</f>
        <v>#VALUE!</v>
      </c>
      <c r="D38" s="217" cm="1">
        <f t="array" ref="D38">IFERROR(SUM(
(RDP_Effectif[Ancienneté en nb d''années (au 31/12 ou date de sortie pour personnel sortant)])*
(RDP_Effectif[ETP])*
(RDP_Effectif[Affectation]=$A$30)*($A38=_xlfn.XLOOKUP(RDP_Effectif[Carrière],Table4[Carrière],Table4[Equivalent carrière])))/$B38,0)</f>
        <v>0</v>
      </c>
      <c r="E38" s="70"/>
      <c r="F38" s="70"/>
      <c r="G38" s="70"/>
      <c r="H38" s="70"/>
    </row>
    <row r="39" spans="1:9" x14ac:dyDescent="0.25">
      <c r="A39" s="656" t="s">
        <v>206</v>
      </c>
      <c r="B39" s="217" t="e" cm="1">
        <f t="array" ref="B39">SUM((RDP_Effectif[ETP])*(RDP_Effectif[Affectation]=$A$30)*($A39=_xlfn.XLOOKUP(RDP_Effectif[Carrière],Table4[Carrière],Table4[Equivalent carrière])))</f>
        <v>#N/A</v>
      </c>
      <c r="C39" s="217" t="e" cm="1">
        <f t="array" ref="C39">SUM((RDP_Effectif[Coût salaire annuel])*(RDP_Effectif[Affectation]=$A$30)*($A39=_xlfn.XLOOKUP(RDP_Effectif[Carrière],Table4[Carrière],Table4[Equivalent carrière])))</f>
        <v>#VALUE!</v>
      </c>
      <c r="D39" s="217" cm="1">
        <f t="array" ref="D39">IFERROR(SUM(
(RDP_Effectif[Ancienneté en nb d''années (au 31/12 ou date de sortie pour personnel sortant)])*
(RDP_Effectif[ETP])*
(RDP_Effectif[Affectation]=$A$30)*($A39=_xlfn.XLOOKUP(RDP_Effectif[Carrière],Table4[Carrière],Table4[Equivalent carrière])))/$B39,0)</f>
        <v>0</v>
      </c>
      <c r="E39" s="70"/>
      <c r="F39" s="70"/>
      <c r="G39" s="70"/>
      <c r="H39" s="70"/>
    </row>
    <row r="40" spans="1:9" x14ac:dyDescent="0.25">
      <c r="A40" s="656" t="s">
        <v>74</v>
      </c>
      <c r="B40" s="217" t="e" cm="1">
        <f t="array" ref="B40">SUM((RDP_Effectif[ETP])*(RDP_Effectif[Affectation]=$A$30)*($A40=_xlfn.XLOOKUP(RDP_Effectif[Carrière],Table4[Carrière],Table4[Equivalent carrière])))</f>
        <v>#N/A</v>
      </c>
      <c r="C40" s="217" t="e" cm="1">
        <f t="array" ref="C40">SUM((RDP_Effectif[Coût salaire annuel])*(RDP_Effectif[Affectation]=$A$30)*($A40=_xlfn.XLOOKUP(RDP_Effectif[Carrière],Table4[Carrière],Table4[Equivalent carrière])))</f>
        <v>#VALUE!</v>
      </c>
      <c r="D40" s="217" cm="1">
        <f t="array" ref="D40">IFERROR(SUM(
(RDP_Effectif[Ancienneté en nb d''années (au 31/12 ou date de sortie pour personnel sortant)])*
(RDP_Effectif[ETP])*
(RDP_Effectif[Affectation]=$A$30)*($A40=_xlfn.XLOOKUP(RDP_Effectif[Carrière],Table4[Carrière],Table4[Equivalent carrière])))/$B40,0)</f>
        <v>0</v>
      </c>
      <c r="E40" s="70"/>
      <c r="F40" s="70"/>
      <c r="G40" s="70"/>
      <c r="H40" s="70"/>
    </row>
    <row r="41" spans="1:9" x14ac:dyDescent="0.25">
      <c r="A41" s="656" t="s">
        <v>75</v>
      </c>
      <c r="B41" s="217" t="e" cm="1">
        <f t="array" ref="B41">SUM((RDP_Effectif[ETP])*(RDP_Effectif[Affectation]=$A$30)*($A41=_xlfn.XLOOKUP(RDP_Effectif[Carrière],Table4[Carrière],Table4[Equivalent carrière])))</f>
        <v>#N/A</v>
      </c>
      <c r="C41" s="217" t="e" cm="1">
        <f t="array" ref="C41">SUM((RDP_Effectif[Coût salaire annuel])*(RDP_Effectif[Affectation]=$A$30)*($A41=_xlfn.XLOOKUP(RDP_Effectif[Carrière],Table4[Carrière],Table4[Equivalent carrière])))</f>
        <v>#VALUE!</v>
      </c>
      <c r="D41" s="217" cm="1">
        <f t="array" ref="D41">IFERROR(SUM(
(RDP_Effectif[Ancienneté en nb d''années (au 31/12 ou date de sortie pour personnel sortant)])*
(RDP_Effectif[ETP])*
(RDP_Effectif[Affectation]=$A$30)*($A41=_xlfn.XLOOKUP(RDP_Effectif[Carrière],Table4[Carrière],Table4[Equivalent carrière])))/$B41,0)</f>
        <v>0</v>
      </c>
      <c r="E41" s="70"/>
      <c r="F41" s="217" t="s">
        <v>537</v>
      </c>
      <c r="G41" s="217" t="s">
        <v>532</v>
      </c>
      <c r="H41" s="70"/>
    </row>
    <row r="42" spans="1:9" x14ac:dyDescent="0.25">
      <c r="A42" s="223" t="s">
        <v>69</v>
      </c>
      <c r="B42" s="223" t="e">
        <f>SUM(B32:B41)</f>
        <v>#N/A</v>
      </c>
      <c r="C42" s="654" t="e">
        <f>SUM(C32:C41)</f>
        <v>#VALUE!</v>
      </c>
      <c r="D42" s="223" t="e">
        <f>IF(B42=0,"",(SUMPRODUCT(B32:B41,D32:D41))/B42)</f>
        <v>#N/A</v>
      </c>
      <c r="E42" s="70"/>
      <c r="F42" s="657" t="e">
        <f>C42/C26</f>
        <v>#VALUE!</v>
      </c>
      <c r="G42" s="217" t="e">
        <f>F42-FP42</f>
        <v>#VALUE!</v>
      </c>
      <c r="H42" s="70"/>
    </row>
    <row r="43" spans="1:9" x14ac:dyDescent="0.25">
      <c r="A43" s="70"/>
      <c r="B43" s="243"/>
      <c r="C43" s="243"/>
      <c r="D43" s="70"/>
      <c r="E43" s="70"/>
      <c r="F43" s="70"/>
      <c r="G43" s="70"/>
      <c r="H43" s="70"/>
    </row>
    <row r="44" spans="1:9" ht="15.75" x14ac:dyDescent="0.25">
      <c r="A44" s="258" t="s">
        <v>186</v>
      </c>
      <c r="B44" s="70"/>
      <c r="C44" s="70"/>
      <c r="D44" s="70"/>
      <c r="E44" s="70"/>
      <c r="F44" s="70"/>
      <c r="G44" s="70"/>
      <c r="H44" s="70"/>
    </row>
    <row r="45" spans="1:9" x14ac:dyDescent="0.25">
      <c r="A45" s="223" t="s">
        <v>508</v>
      </c>
      <c r="B45" s="223" t="s">
        <v>46</v>
      </c>
      <c r="C45" s="223" t="s">
        <v>507</v>
      </c>
      <c r="D45" s="223" t="s">
        <v>81</v>
      </c>
      <c r="E45" s="70"/>
      <c r="F45" s="70"/>
      <c r="G45" s="70"/>
      <c r="H45" s="70"/>
    </row>
    <row r="46" spans="1:9" x14ac:dyDescent="0.25">
      <c r="A46" s="658" t="s">
        <v>71</v>
      </c>
      <c r="B46" s="659" t="e" cm="1">
        <f t="array" ref="B46">SUM((RDP_Effectif[ETP])*(RDP_Effectif[Affectation]=$A$44)*($A46=_xlfn.XLOOKUP(RDP_Effectif[Carrière],Table4[Carrière],Table4[Equivalent carrière])))</f>
        <v>#N/A</v>
      </c>
      <c r="C46" s="659" t="e" cm="1">
        <f t="array" ref="C46">SUM((RDP_Effectif[Coût salaire annuel])*(RDP_Effectif[Affectation]=$A$44)*($A46=_xlfn.XLOOKUP(RDP_Effectif[Carrière],Table4[Carrière],Table4[Equivalent carrière])))</f>
        <v>#VALUE!</v>
      </c>
      <c r="D46" s="217" cm="1">
        <f t="array" ref="D46">IFERROR(SUM(
(RDP_Effectif[Ancienneté en nb d''années (au 31/12 ou date de sortie pour personnel sortant)])*
(RDP_Effectif[ETP])*
(RDP_Effectif[Affectation]=$A$44)*($A46=_xlfn.XLOOKUP(RDP_Effectif[Carrière],Table4[Carrière],Table4[Equivalent carrière])))/$B46,0)</f>
        <v>0</v>
      </c>
      <c r="E46" s="70"/>
      <c r="F46" s="70"/>
      <c r="G46" s="70"/>
      <c r="H46" s="70"/>
    </row>
    <row r="47" spans="1:9" x14ac:dyDescent="0.25">
      <c r="A47" s="660" t="s">
        <v>181</v>
      </c>
      <c r="B47" s="659" t="e" cm="1">
        <f t="array" ref="B47">SUM((RDP_Effectif[ETP])*(RDP_Effectif[Affectation]=$A$44)*($A47=_xlfn.XLOOKUP(RDP_Effectif[Carrière],Table4[Carrière],Table4[Equivalent carrière])))</f>
        <v>#N/A</v>
      </c>
      <c r="C47" s="659" t="e" cm="1">
        <f t="array" ref="C47">SUM((RDP_Effectif[Coût salaire annuel])*(RDP_Effectif[Affectation]=$A$44)*($A47=_xlfn.XLOOKUP(RDP_Effectif[Carrière],Table4[Carrière],Table4[Equivalent carrière])))</f>
        <v>#VALUE!</v>
      </c>
      <c r="D47" s="217" cm="1">
        <f t="array" ref="D47">IFERROR(SUM(
(RDP_Effectif[Ancienneté en nb d''années (au 31/12 ou date de sortie pour personnel sortant)])*
(RDP_Effectif[ETP])*
(RDP_Effectif[Affectation]=$A$44)*($A47=_xlfn.XLOOKUP(RDP_Effectif[Carrière],Table4[Carrière],Table4[Equivalent carrière])))/$B47,0)</f>
        <v>0</v>
      </c>
      <c r="E47" s="70"/>
      <c r="F47" s="70"/>
      <c r="G47" s="70"/>
      <c r="H47" s="70"/>
    </row>
    <row r="48" spans="1:9" x14ac:dyDescent="0.25">
      <c r="A48" s="660" t="s">
        <v>182</v>
      </c>
      <c r="B48" s="659" t="e" cm="1">
        <f t="array" ref="B48">SUM((RDP_Effectif[ETP])*(RDP_Effectif[Affectation]=$A$44)*($A48=_xlfn.XLOOKUP(RDP_Effectif[Carrière],Table4[Carrière],Table4[Equivalent carrière])))</f>
        <v>#N/A</v>
      </c>
      <c r="C48" s="659" t="e" cm="1">
        <f t="array" ref="C48">SUM((RDP_Effectif[Coût salaire annuel])*(RDP_Effectif[Affectation]=$A$44)*($A48=_xlfn.XLOOKUP(RDP_Effectif[Carrière],Table4[Carrière],Table4[Equivalent carrière])))</f>
        <v>#VALUE!</v>
      </c>
      <c r="D48" s="217" cm="1">
        <f t="array" ref="D48">IFERROR(SUM(
(RDP_Effectif[Ancienneté en nb d''années (au 31/12 ou date de sortie pour personnel sortant)])*
(RDP_Effectif[ETP])*
(RDP_Effectif[Affectation]=$A$44)*($A48=_xlfn.XLOOKUP(RDP_Effectif[Carrière],Table4[Carrière],Table4[Equivalent carrière])))/$B48,0)</f>
        <v>0</v>
      </c>
      <c r="E48" s="70"/>
      <c r="F48" s="70"/>
      <c r="G48" s="70"/>
      <c r="H48" s="70"/>
    </row>
    <row r="49" spans="1:8" x14ac:dyDescent="0.25">
      <c r="A49" s="660" t="s">
        <v>183</v>
      </c>
      <c r="B49" s="659" t="e" cm="1">
        <f t="array" ref="B49">SUM((RDP_Effectif[ETP])*(RDP_Effectif[Affectation]=$A$44)*($A49=_xlfn.XLOOKUP(RDP_Effectif[Carrière],Table4[Carrière],Table4[Equivalent carrière])))</f>
        <v>#N/A</v>
      </c>
      <c r="C49" s="659" t="e" cm="1">
        <f t="array" ref="C49">SUM((RDP_Effectif[Coût salaire annuel])*(RDP_Effectif[Affectation]=$A$44)*($A49=_xlfn.XLOOKUP(RDP_Effectif[Carrière],Table4[Carrière],Table4[Equivalent carrière])))</f>
        <v>#VALUE!</v>
      </c>
      <c r="D49" s="217" cm="1">
        <f t="array" ref="D49">IFERROR(SUM(
(RDP_Effectif[Ancienneté en nb d''années (au 31/12 ou date de sortie pour personnel sortant)])*
(RDP_Effectif[ETP])*
(RDP_Effectif[Affectation]=$A$44)*($A49=_xlfn.XLOOKUP(RDP_Effectif[Carrière],Table4[Carrière],Table4[Equivalent carrière])))/$B49,0)</f>
        <v>0</v>
      </c>
      <c r="E49" s="70"/>
      <c r="F49" s="70"/>
      <c r="G49" s="70"/>
      <c r="H49" s="70"/>
    </row>
    <row r="50" spans="1:8" x14ac:dyDescent="0.25">
      <c r="A50" s="660" t="s">
        <v>184</v>
      </c>
      <c r="B50" s="659" t="e" cm="1">
        <f t="array" ref="B50">SUM((RDP_Effectif[ETP])*(RDP_Effectif[Affectation]=$A$44)*($A50=_xlfn.XLOOKUP(RDP_Effectif[Carrière],Table4[Carrière],Table4[Equivalent carrière])))</f>
        <v>#N/A</v>
      </c>
      <c r="C50" s="659" t="e" cm="1">
        <f t="array" ref="C50">SUM((RDP_Effectif[Coût salaire annuel])*(RDP_Effectif[Affectation]=$A$44)*($A50=_xlfn.XLOOKUP(RDP_Effectif[Carrière],Table4[Carrière],Table4[Equivalent carrière])))</f>
        <v>#VALUE!</v>
      </c>
      <c r="D50" s="217" cm="1">
        <f t="array" ref="D50">IFERROR(SUM(
(RDP_Effectif[Ancienneté en nb d''années (au 31/12 ou date de sortie pour personnel sortant)])*
(RDP_Effectif[ETP])*
(RDP_Effectif[Affectation]=$A$44)*($A50=_xlfn.XLOOKUP(RDP_Effectif[Carrière],Table4[Carrière],Table4[Equivalent carrière])))/$B50,0)</f>
        <v>0</v>
      </c>
      <c r="E50" s="70"/>
      <c r="F50" s="70"/>
      <c r="G50" s="70"/>
      <c r="H50" s="70"/>
    </row>
    <row r="51" spans="1:8" x14ac:dyDescent="0.25">
      <c r="A51" s="660" t="s">
        <v>72</v>
      </c>
      <c r="B51" s="659" t="e" cm="1">
        <f t="array" ref="B51">SUM((RDP_Effectif[ETP])*(RDP_Effectif[Affectation]=$A$44)*($A51=_xlfn.XLOOKUP(RDP_Effectif[Carrière],Table4[Carrière],Table4[Equivalent carrière])))</f>
        <v>#N/A</v>
      </c>
      <c r="C51" s="659" t="e" cm="1">
        <f t="array" ref="C51">SUM((RDP_Effectif[Coût salaire annuel])*(RDP_Effectif[Affectation]=$A$44)*($A51=_xlfn.XLOOKUP(RDP_Effectif[Carrière],Table4[Carrière],Table4[Equivalent carrière])))</f>
        <v>#VALUE!</v>
      </c>
      <c r="D51" s="217" cm="1">
        <f t="array" ref="D51">IFERROR(SUM(
(RDP_Effectif[Ancienneté en nb d''années (au 31/12 ou date de sortie pour personnel sortant)])*
(RDP_Effectif[ETP])*
(RDP_Effectif[Affectation]=$A$44)*($A51=_xlfn.XLOOKUP(RDP_Effectif[Carrière],Table4[Carrière],Table4[Equivalent carrière])))/$B51,0)</f>
        <v>0</v>
      </c>
      <c r="E51" s="70"/>
      <c r="F51" s="243"/>
      <c r="G51" s="70"/>
      <c r="H51" s="70"/>
    </row>
    <row r="52" spans="1:8" x14ac:dyDescent="0.25">
      <c r="A52" s="660" t="s">
        <v>73</v>
      </c>
      <c r="B52" s="659" t="e" cm="1">
        <f t="array" ref="B52">SUM((RDP_Effectif[ETP])*(RDP_Effectif[Affectation]=$A$44)*($A52=_xlfn.XLOOKUP(RDP_Effectif[Carrière],Table4[Carrière],Table4[Equivalent carrière])))</f>
        <v>#N/A</v>
      </c>
      <c r="C52" s="659" t="e" cm="1">
        <f t="array" ref="C52">SUM((RDP_Effectif[Coût salaire annuel])*(RDP_Effectif[Affectation]=$A$44)*($A52=_xlfn.XLOOKUP(RDP_Effectif[Carrière],Table4[Carrière],Table4[Equivalent carrière])))</f>
        <v>#VALUE!</v>
      </c>
      <c r="D52" s="217" cm="1">
        <f t="array" ref="D52">IFERROR(SUM(
(RDP_Effectif[Ancienneté en nb d''années (au 31/12 ou date de sortie pour personnel sortant)])*
(RDP_Effectif[ETP])*
(RDP_Effectif[Affectation]=$A$44)*($A52=_xlfn.XLOOKUP(RDP_Effectif[Carrière],Table4[Carrière],Table4[Equivalent carrière])))/$B52,0)</f>
        <v>0</v>
      </c>
      <c r="E52" s="70"/>
      <c r="F52" s="243"/>
      <c r="G52" s="70"/>
      <c r="H52" s="70"/>
    </row>
    <row r="53" spans="1:8" x14ac:dyDescent="0.25">
      <c r="A53" s="660" t="s">
        <v>206</v>
      </c>
      <c r="B53" s="659" t="e" cm="1">
        <f t="array" ref="B53">SUM((RDP_Effectif[ETP])*(RDP_Effectif[Affectation]=$A$44)*($A53=_xlfn.XLOOKUP(RDP_Effectif[Carrière],Table4[Carrière],Table4[Equivalent carrière])))</f>
        <v>#N/A</v>
      </c>
      <c r="C53" s="659" t="e" cm="1">
        <f t="array" ref="C53">SUM((RDP_Effectif[Coût salaire annuel])*(RDP_Effectif[Affectation]=$A$44)*($A53=_xlfn.XLOOKUP(RDP_Effectif[Carrière],Table4[Carrière],Table4[Equivalent carrière])))</f>
        <v>#VALUE!</v>
      </c>
      <c r="D53" s="217" cm="1">
        <f t="array" ref="D53">IFERROR(SUM(
(RDP_Effectif[Ancienneté en nb d''années (au 31/12 ou date de sortie pour personnel sortant)])*
(RDP_Effectif[ETP])*
(RDP_Effectif[Affectation]=$A$44)*($A53=_xlfn.XLOOKUP(RDP_Effectif[Carrière],Table4[Carrière],Table4[Equivalent carrière])))/$B53,0)</f>
        <v>0</v>
      </c>
      <c r="E53" s="70"/>
      <c r="F53" s="243"/>
      <c r="G53" s="70"/>
      <c r="H53" s="70"/>
    </row>
    <row r="54" spans="1:8" x14ac:dyDescent="0.25">
      <c r="A54" s="660" t="s">
        <v>74</v>
      </c>
      <c r="B54" s="659" t="e" cm="1">
        <f t="array" ref="B54">SUM((RDP_Effectif[ETP])*(RDP_Effectif[Affectation]=$A$44)*($A54=_xlfn.XLOOKUP(RDP_Effectif[Carrière],Table4[Carrière],Table4[Equivalent carrière])))</f>
        <v>#N/A</v>
      </c>
      <c r="C54" s="659" t="e" cm="1">
        <f t="array" ref="C54">SUM((RDP_Effectif[Coût salaire annuel])*(RDP_Effectif[Affectation]=$A$44)*($A54=_xlfn.XLOOKUP(RDP_Effectif[Carrière],Table4[Carrière],Table4[Equivalent carrière])))</f>
        <v>#VALUE!</v>
      </c>
      <c r="D54" s="217" cm="1">
        <f t="array" ref="D54">IFERROR(SUM(
(RDP_Effectif[Ancienneté en nb d''années (au 31/12 ou date de sortie pour personnel sortant)])*
(RDP_Effectif[ETP])*
(RDP_Effectif[Affectation]=$A$44)*($A54=_xlfn.XLOOKUP(RDP_Effectif[Carrière],Table4[Carrière],Table4[Equivalent carrière])))/$B54,0)</f>
        <v>0</v>
      </c>
      <c r="E54" s="70"/>
      <c r="F54" s="243"/>
      <c r="G54" s="70"/>
      <c r="H54" s="70"/>
    </row>
    <row r="55" spans="1:8" x14ac:dyDescent="0.25">
      <c r="A55" s="660" t="s">
        <v>75</v>
      </c>
      <c r="B55" s="659" t="e" cm="1">
        <f t="array" ref="B55">SUM((RDP_Effectif[ETP])*(RDP_Effectif[Affectation]=$A$44)*($A55=_xlfn.XLOOKUP(RDP_Effectif[Carrière],Table4[Carrière],Table4[Equivalent carrière])))</f>
        <v>#N/A</v>
      </c>
      <c r="C55" s="659" t="e" cm="1">
        <f t="array" ref="C55">SUM((RDP_Effectif[Coût salaire annuel])*(RDP_Effectif[Affectation]=$A$44)*($A55=_xlfn.XLOOKUP(RDP_Effectif[Carrière],Table4[Carrière],Table4[Equivalent carrière])))</f>
        <v>#VALUE!</v>
      </c>
      <c r="D55" s="217" cm="1">
        <f t="array" ref="D55">IFERROR(SUM(
(RDP_Effectif[Ancienneté en nb d''années (au 31/12 ou date de sortie pour personnel sortant)])*
(RDP_Effectif[ETP])*
(RDP_Effectif[Affectation]=$A$44)*($A55=_xlfn.XLOOKUP(RDP_Effectif[Carrière],Table4[Carrière],Table4[Equivalent carrière])))/$B55,0)</f>
        <v>0</v>
      </c>
      <c r="E55" s="70"/>
      <c r="F55" s="217" t="s">
        <v>537</v>
      </c>
      <c r="G55" s="217" t="s">
        <v>532</v>
      </c>
      <c r="H55" s="70"/>
    </row>
    <row r="56" spans="1:8" x14ac:dyDescent="0.25">
      <c r="A56" s="223" t="s">
        <v>69</v>
      </c>
      <c r="B56" s="223" t="e">
        <f>SUM(B46:B55)</f>
        <v>#N/A</v>
      </c>
      <c r="C56" s="240" t="e">
        <f>SUM(C46:C55)</f>
        <v>#VALUE!</v>
      </c>
      <c r="D56" s="223" t="e">
        <f>IF(B56=0,"",(SUMPRODUCT(B46:B55,D46:D55))/B56)</f>
        <v>#N/A</v>
      </c>
      <c r="E56" s="70"/>
      <c r="F56" s="657" t="e">
        <f>C56/C26</f>
        <v>#VALUE!</v>
      </c>
      <c r="G56" s="217" t="e">
        <f>F56-FP56</f>
        <v>#VALUE!</v>
      </c>
      <c r="H56" s="70"/>
    </row>
    <row r="57" spans="1:8" x14ac:dyDescent="0.25">
      <c r="A57" s="661"/>
      <c r="B57" s="243"/>
      <c r="C57" s="243" t="s">
        <v>539</v>
      </c>
      <c r="D57" s="70"/>
      <c r="E57" s="70"/>
      <c r="F57" s="243"/>
      <c r="G57" s="70"/>
      <c r="H57" s="70"/>
    </row>
    <row r="58" spans="1:8" ht="16.899999999999999" customHeight="1" x14ac:dyDescent="0.25">
      <c r="A58" s="258" t="s">
        <v>185</v>
      </c>
      <c r="B58" s="70"/>
      <c r="C58" s="243"/>
      <c r="D58" s="70"/>
      <c r="E58" s="70"/>
      <c r="F58" s="70"/>
      <c r="G58" s="70"/>
      <c r="H58" s="70"/>
    </row>
    <row r="59" spans="1:8" x14ac:dyDescent="0.25">
      <c r="A59" s="223" t="s">
        <v>508</v>
      </c>
      <c r="B59" s="223" t="s">
        <v>46</v>
      </c>
      <c r="C59" s="223" t="s">
        <v>507</v>
      </c>
      <c r="D59" s="223" t="s">
        <v>81</v>
      </c>
      <c r="E59" s="70"/>
      <c r="F59" s="70"/>
      <c r="G59" s="70"/>
      <c r="H59" s="70"/>
    </row>
    <row r="60" spans="1:8" x14ac:dyDescent="0.25">
      <c r="A60" s="656" t="s">
        <v>71</v>
      </c>
      <c r="B60" s="659" t="e" cm="1">
        <f t="array" ref="B60">SUM((RDP_Effectif[ETP])*(RDP_Effectif[Affectation]=$A$58)*($A60=_xlfn.XLOOKUP(RDP_Effectif[Carrière],Table4[Carrière],Table4[Equivalent carrière])))</f>
        <v>#N/A</v>
      </c>
      <c r="C60" s="659" t="e" cm="1">
        <f t="array" ref="C60">SUM((RDP_Effectif[Coût salaire annuel])*(RDP_Effectif[Affectation]=$A$58)*($A60=_xlfn.XLOOKUP(RDP_Effectif[Carrière],Table4[Carrière],Table4[Equivalent carrière])))</f>
        <v>#VALUE!</v>
      </c>
      <c r="D60" s="217" cm="1">
        <f t="array" ref="D60">IFERROR(SUM(
(RDP_Effectif[Ancienneté en nb d''années (au 31/12 ou date de sortie pour personnel sortant)])*
(RDP_Effectif[ETP])*
(RDP_Effectif[Affectation]=$A$58)*($A60=_xlfn.XLOOKUP(RDP_Effectif[Carrière],Table4[Carrière],Table4[Equivalent carrière])))/$B60,0)</f>
        <v>0</v>
      </c>
      <c r="E60" s="70"/>
      <c r="F60" s="70"/>
      <c r="G60" s="70"/>
      <c r="H60" s="70"/>
    </row>
    <row r="61" spans="1:8" x14ac:dyDescent="0.25">
      <c r="A61" s="656" t="s">
        <v>181</v>
      </c>
      <c r="B61" s="659" t="e" cm="1">
        <f t="array" ref="B61">SUM((RDP_Effectif[ETP])*(RDP_Effectif[Affectation]=$A$58)*($A61=_xlfn.XLOOKUP(RDP_Effectif[Carrière],Table4[Carrière],Table4[Equivalent carrière])))</f>
        <v>#N/A</v>
      </c>
      <c r="C61" s="659" t="e" cm="1">
        <f t="array" ref="C61">SUM((RDP_Effectif[Coût salaire annuel])*(RDP_Effectif[Affectation]=$A$58)*($A61=_xlfn.XLOOKUP(RDP_Effectif[Carrière],Table4[Carrière],Table4[Equivalent carrière])))</f>
        <v>#VALUE!</v>
      </c>
      <c r="D61" s="217" cm="1">
        <f t="array" ref="D61">IFERROR(SUM(
(RDP_Effectif[Ancienneté en nb d''années (au 31/12 ou date de sortie pour personnel sortant)])*
(RDP_Effectif[ETP])*
(RDP_Effectif[Affectation]=$A$58)*($A61=_xlfn.XLOOKUP(RDP_Effectif[Carrière],Table4[Carrière],Table4[Equivalent carrière])))/$B61,0)</f>
        <v>0</v>
      </c>
      <c r="E61" s="70"/>
      <c r="F61" s="70"/>
      <c r="G61" s="70"/>
      <c r="H61" s="70"/>
    </row>
    <row r="62" spans="1:8" x14ac:dyDescent="0.25">
      <c r="A62" s="656" t="s">
        <v>182</v>
      </c>
      <c r="B62" s="659" t="e" cm="1">
        <f t="array" ref="B62">SUM((RDP_Effectif[ETP])*(RDP_Effectif[Affectation]=$A$58)*($A62=_xlfn.XLOOKUP(RDP_Effectif[Carrière],Table4[Carrière],Table4[Equivalent carrière])))</f>
        <v>#N/A</v>
      </c>
      <c r="C62" s="659" t="e" cm="1">
        <f t="array" ref="C62">SUM((RDP_Effectif[Coût salaire annuel])*(RDP_Effectif[Affectation]=$A$58)*($A62=_xlfn.XLOOKUP(RDP_Effectif[Carrière],Table4[Carrière],Table4[Equivalent carrière])))</f>
        <v>#VALUE!</v>
      </c>
      <c r="D62" s="217" cm="1">
        <f t="array" ref="D62">IFERROR(SUM(
(RDP_Effectif[Ancienneté en nb d''années (au 31/12 ou date de sortie pour personnel sortant)])*
(RDP_Effectif[ETP])*
(RDP_Effectif[Affectation]=$A$58)*($A62=_xlfn.XLOOKUP(RDP_Effectif[Carrière],Table4[Carrière],Table4[Equivalent carrière])))/$B62,0)</f>
        <v>0</v>
      </c>
      <c r="E62" s="70"/>
      <c r="F62" s="70"/>
      <c r="G62" s="70"/>
      <c r="H62" s="70"/>
    </row>
    <row r="63" spans="1:8" x14ac:dyDescent="0.25">
      <c r="A63" s="656" t="s">
        <v>183</v>
      </c>
      <c r="B63" s="659" t="e" cm="1">
        <f t="array" ref="B63">SUM((RDP_Effectif[ETP])*(RDP_Effectif[Affectation]=$A$58)*($A63=_xlfn.XLOOKUP(RDP_Effectif[Carrière],Table4[Carrière],Table4[Equivalent carrière])))</f>
        <v>#N/A</v>
      </c>
      <c r="C63" s="659" t="e" cm="1">
        <f t="array" ref="C63">SUM((RDP_Effectif[Coût salaire annuel])*(RDP_Effectif[Affectation]=$A$58)*($A63=_xlfn.XLOOKUP(RDP_Effectif[Carrière],Table4[Carrière],Table4[Equivalent carrière])))</f>
        <v>#VALUE!</v>
      </c>
      <c r="D63" s="217" cm="1">
        <f t="array" ref="D63">IFERROR(SUM(
(RDP_Effectif[Ancienneté en nb d''années (au 31/12 ou date de sortie pour personnel sortant)])*
(RDP_Effectif[ETP])*
(RDP_Effectif[Affectation]=$A$58)*($A63=_xlfn.XLOOKUP(RDP_Effectif[Carrière],Table4[Carrière],Table4[Equivalent carrière])))/$B63,0)</f>
        <v>0</v>
      </c>
      <c r="E63" s="70"/>
      <c r="F63" s="70"/>
      <c r="G63" s="70"/>
      <c r="H63" s="70"/>
    </row>
    <row r="64" spans="1:8" x14ac:dyDescent="0.25">
      <c r="A64" s="656" t="s">
        <v>184</v>
      </c>
      <c r="B64" s="659" t="e" cm="1">
        <f t="array" ref="B64">SUM((RDP_Effectif[ETP])*(RDP_Effectif[Affectation]=$A$58)*($A64=_xlfn.XLOOKUP(RDP_Effectif[Carrière],Table4[Carrière],Table4[Equivalent carrière])))</f>
        <v>#N/A</v>
      </c>
      <c r="C64" s="659" t="e" cm="1">
        <f t="array" ref="C64">SUM((RDP_Effectif[Coût salaire annuel])*(RDP_Effectif[Affectation]=$A$58)*($A64=_xlfn.XLOOKUP(RDP_Effectif[Carrière],Table4[Carrière],Table4[Equivalent carrière])))</f>
        <v>#VALUE!</v>
      </c>
      <c r="D64" s="217" cm="1">
        <f t="array" ref="D64">IFERROR(SUM(
(RDP_Effectif[Ancienneté en nb d''années (au 31/12 ou date de sortie pour personnel sortant)])*
(RDP_Effectif[ETP])*
(RDP_Effectif[Affectation]=$A$58)*($A64=_xlfn.XLOOKUP(RDP_Effectif[Carrière],Table4[Carrière],Table4[Equivalent carrière])))/$B64,0)</f>
        <v>0</v>
      </c>
      <c r="E64" s="70"/>
      <c r="F64" s="70"/>
      <c r="G64" s="70"/>
      <c r="H64" s="70"/>
    </row>
    <row r="65" spans="1:8" x14ac:dyDescent="0.25">
      <c r="A65" s="656" t="s">
        <v>72</v>
      </c>
      <c r="B65" s="659" t="e" cm="1">
        <f t="array" ref="B65">SUM((RDP_Effectif[ETP])*(RDP_Effectif[Affectation]=$A$58)*($A65=_xlfn.XLOOKUP(RDP_Effectif[Carrière],Table4[Carrière],Table4[Equivalent carrière])))</f>
        <v>#N/A</v>
      </c>
      <c r="C65" s="659" t="e" cm="1">
        <f t="array" ref="C65">SUM((RDP_Effectif[Coût salaire annuel])*(RDP_Effectif[Affectation]=$A$58)*($A65=_xlfn.XLOOKUP(RDP_Effectif[Carrière],Table4[Carrière],Table4[Equivalent carrière])))</f>
        <v>#VALUE!</v>
      </c>
      <c r="D65" s="217" cm="1">
        <f t="array" ref="D65">IFERROR(SUM(
(RDP_Effectif[Ancienneté en nb d''années (au 31/12 ou date de sortie pour personnel sortant)])*
(RDP_Effectif[ETP])*
(RDP_Effectif[Affectation]=$A$58)*($A65=_xlfn.XLOOKUP(RDP_Effectif[Carrière],Table4[Carrière],Table4[Equivalent carrière])))/$B65,0)</f>
        <v>0</v>
      </c>
      <c r="G65" s="70"/>
      <c r="H65" s="70"/>
    </row>
    <row r="66" spans="1:8" x14ac:dyDescent="0.25">
      <c r="A66" s="656" t="s">
        <v>73</v>
      </c>
      <c r="B66" s="659" t="e" cm="1">
        <f t="array" ref="B66">SUM((RDP_Effectif[ETP])*(RDP_Effectif[Affectation]=$A$58)*($A66=_xlfn.XLOOKUP(RDP_Effectif[Carrière],Table4[Carrière],Table4[Equivalent carrière])))</f>
        <v>#N/A</v>
      </c>
      <c r="C66" s="659" t="e" cm="1">
        <f t="array" ref="C66">SUM((RDP_Effectif[Coût salaire annuel])*(RDP_Effectif[Affectation]=$A$58)*($A66=_xlfn.XLOOKUP(RDP_Effectif[Carrière],Table4[Carrière],Table4[Equivalent carrière])))</f>
        <v>#VALUE!</v>
      </c>
      <c r="D66" s="217" cm="1">
        <f t="array" ref="D66">IFERROR(SUM(
(RDP_Effectif[Ancienneté en nb d''années (au 31/12 ou date de sortie pour personnel sortant)])*
(RDP_Effectif[ETP])*
(RDP_Effectif[Affectation]=$A$58)*($A66=_xlfn.XLOOKUP(RDP_Effectif[Carrière],Table4[Carrière],Table4[Equivalent carrière])))/$B66,0)</f>
        <v>0</v>
      </c>
      <c r="E66" s="70"/>
      <c r="F66" s="70"/>
      <c r="G66" s="70"/>
      <c r="H66" s="70"/>
    </row>
    <row r="67" spans="1:8" x14ac:dyDescent="0.25">
      <c r="A67" s="656" t="s">
        <v>206</v>
      </c>
      <c r="B67" s="659" t="e" cm="1">
        <f t="array" ref="B67">SUM((RDP_Effectif[ETP])*(RDP_Effectif[Affectation]=$A$58)*($A67=_xlfn.XLOOKUP(RDP_Effectif[Carrière],Table4[Carrière],Table4[Equivalent carrière])))</f>
        <v>#N/A</v>
      </c>
      <c r="C67" s="659" t="e" cm="1">
        <f t="array" ref="C67">SUM((RDP_Effectif[Coût salaire annuel])*(RDP_Effectif[Affectation]=$A$58)*($A67=_xlfn.XLOOKUP(RDP_Effectif[Carrière],Table4[Carrière],Table4[Equivalent carrière])))</f>
        <v>#VALUE!</v>
      </c>
      <c r="D67" s="217" cm="1">
        <f t="array" ref="D67">IFERROR(SUM(
(RDP_Effectif[Ancienneté en nb d''années (au 31/12 ou date de sortie pour personnel sortant)])*
(RDP_Effectif[ETP])*
(RDP_Effectif[Affectation]=$A$58)*($A67=_xlfn.XLOOKUP(RDP_Effectif[Carrière],Table4[Carrière],Table4[Equivalent carrière])))/$B67,0)</f>
        <v>0</v>
      </c>
      <c r="E67" s="70"/>
      <c r="F67" s="70"/>
      <c r="G67" s="70"/>
      <c r="H67" s="70"/>
    </row>
    <row r="68" spans="1:8" x14ac:dyDescent="0.25">
      <c r="A68" s="656" t="s">
        <v>74</v>
      </c>
      <c r="B68" s="659" t="e" cm="1">
        <f t="array" ref="B68">SUM((RDP_Effectif[ETP])*(RDP_Effectif[Affectation]=$A$58)*($A68=_xlfn.XLOOKUP(RDP_Effectif[Carrière],Table4[Carrière],Table4[Equivalent carrière])))</f>
        <v>#N/A</v>
      </c>
      <c r="C68" s="659" t="e" cm="1">
        <f t="array" ref="C68">SUM((RDP_Effectif[Coût salaire annuel])*(RDP_Effectif[Affectation]=$A$58)*($A68=_xlfn.XLOOKUP(RDP_Effectif[Carrière],Table4[Carrière],Table4[Equivalent carrière])))</f>
        <v>#VALUE!</v>
      </c>
      <c r="D68" s="217" cm="1">
        <f t="array" ref="D68">IFERROR(SUM(
(RDP_Effectif[Ancienneté en nb d''années (au 31/12 ou date de sortie pour personnel sortant)])*
(RDP_Effectif[ETP])*
(RDP_Effectif[Affectation]=$A$58)*($A68=_xlfn.XLOOKUP(RDP_Effectif[Carrière],Table4[Carrière],Table4[Equivalent carrière])))/$B68,0)</f>
        <v>0</v>
      </c>
      <c r="E68" s="70"/>
      <c r="F68" s="70"/>
      <c r="G68" s="70"/>
      <c r="H68" s="70"/>
    </row>
    <row r="69" spans="1:8" x14ac:dyDescent="0.25">
      <c r="A69" s="656" t="s">
        <v>75</v>
      </c>
      <c r="B69" s="659" t="e" cm="1">
        <f t="array" ref="B69">SUM((RDP_Effectif[ETP])*(RDP_Effectif[Affectation]=$A$58)*($A69=_xlfn.XLOOKUP(RDP_Effectif[Carrière],Table4[Carrière],Table4[Equivalent carrière])))</f>
        <v>#N/A</v>
      </c>
      <c r="C69" s="659" t="e" cm="1">
        <f t="array" ref="C69">SUM((RDP_Effectif[Coût salaire annuel])*(RDP_Effectif[Affectation]=$A$58)*($A69=_xlfn.XLOOKUP(RDP_Effectif[Carrière],Table4[Carrière],Table4[Equivalent carrière])))</f>
        <v>#VALUE!</v>
      </c>
      <c r="D69" s="217" cm="1">
        <f t="array" ref="D69">IFERROR(SUM(
(RDP_Effectif[Ancienneté en nb d''années (au 31/12 ou date de sortie pour personnel sortant)])*
(RDP_Effectif[ETP])*
(RDP_Effectif[Affectation]=$A$58)*($A69=_xlfn.XLOOKUP(RDP_Effectif[Carrière],Table4[Carrière],Table4[Equivalent carrière])))/$B69,0)</f>
        <v>0</v>
      </c>
      <c r="E69" s="70"/>
      <c r="F69" s="217" t="s">
        <v>537</v>
      </c>
      <c r="G69" s="217" t="s">
        <v>532</v>
      </c>
      <c r="H69" s="70"/>
    </row>
    <row r="70" spans="1:8" x14ac:dyDescent="0.25">
      <c r="A70" s="223" t="s">
        <v>69</v>
      </c>
      <c r="B70" s="223" t="e">
        <f>SUM(B60:B69)</f>
        <v>#N/A</v>
      </c>
      <c r="C70" s="240" t="e">
        <f>SUM(C60:C69)</f>
        <v>#VALUE!</v>
      </c>
      <c r="D70" s="223" t="e">
        <f>IF(B70=0,"",(SUMPRODUCT(B60:B69,D60:D69))/B70)</f>
        <v>#N/A</v>
      </c>
      <c r="E70" s="70"/>
      <c r="F70" s="657" t="e">
        <f>C70/C26</f>
        <v>#VALUE!</v>
      </c>
      <c r="G70" s="217" t="e">
        <f>F70-FP70</f>
        <v>#VALUE!</v>
      </c>
      <c r="H70" s="70"/>
    </row>
    <row r="71" spans="1:8" x14ac:dyDescent="0.25">
      <c r="A71" s="243"/>
      <c r="B71" s="243"/>
      <c r="C71" s="243"/>
      <c r="D71" s="70"/>
      <c r="E71" s="70"/>
      <c r="F71" s="243"/>
      <c r="G71" s="70"/>
      <c r="H71" s="70"/>
    </row>
    <row r="72" spans="1:8" ht="15.75" x14ac:dyDescent="0.25">
      <c r="A72" s="258" t="s">
        <v>623</v>
      </c>
      <c r="B72" s="243"/>
      <c r="C72" s="243"/>
      <c r="D72" s="70"/>
      <c r="E72" s="70"/>
      <c r="F72" s="243"/>
      <c r="G72" s="70"/>
      <c r="H72" s="70"/>
    </row>
    <row r="73" spans="1:8" x14ac:dyDescent="0.25">
      <c r="A73" s="223" t="s">
        <v>508</v>
      </c>
      <c r="B73" s="223" t="s">
        <v>46</v>
      </c>
      <c r="C73" s="223" t="s">
        <v>507</v>
      </c>
      <c r="D73" s="223" t="s">
        <v>81</v>
      </c>
      <c r="E73" s="70"/>
      <c r="F73" s="70"/>
      <c r="G73" s="70"/>
      <c r="H73" s="70"/>
    </row>
    <row r="74" spans="1:8" x14ac:dyDescent="0.25">
      <c r="A74" s="656" t="s">
        <v>71</v>
      </c>
      <c r="B74" s="659" t="e" cm="1">
        <f t="array" ref="B74">SUM((RDP_Effectif[ETP])*(RDP_Effectif[Affectation]=$A$72)*($A74=_xlfn.XLOOKUP(RDP_Effectif[Carrière],Table4[Carrière],Table4[Equivalent carrière])))</f>
        <v>#N/A</v>
      </c>
      <c r="C74" s="659" t="e" cm="1">
        <f t="array" ref="C74">SUM((RDP_Effectif[Coût salaire annuel])*(RDP_Effectif[Affectation]=$A$72)*($A74=_xlfn.XLOOKUP(RDP_Effectif[Carrière],Table4[Carrière],Table4[Equivalent carrière])))</f>
        <v>#VALUE!</v>
      </c>
      <c r="D74" s="217" cm="1">
        <f t="array" ref="D74">IFERROR(SUM(
(RDP_Effectif[Ancienneté en nb d''années (au 31/12 ou date de sortie pour personnel sortant)])*
(RDP_Effectif[ETP])*
(RDP_Effectif[Affectation]=$A$72)*($A74=_xlfn.XLOOKUP(RDP_Effectif[Carrière],Table4[Carrière],Table4[Equivalent carrière])))/$B74,0)</f>
        <v>0</v>
      </c>
      <c r="E74" s="70"/>
      <c r="F74" s="70"/>
      <c r="G74" s="70"/>
      <c r="H74" s="70"/>
    </row>
    <row r="75" spans="1:8" x14ac:dyDescent="0.25">
      <c r="A75" s="656" t="s">
        <v>181</v>
      </c>
      <c r="B75" s="659" t="e" cm="1">
        <f t="array" ref="B75">SUM((RDP_Effectif[ETP])*(RDP_Effectif[Affectation]=$A$72)*($A75=_xlfn.XLOOKUP(RDP_Effectif[Carrière],Table4[Carrière],Table4[Equivalent carrière])))</f>
        <v>#N/A</v>
      </c>
      <c r="C75" s="659" t="e" cm="1">
        <f t="array" ref="C75">SUM((RDP_Effectif[Coût salaire annuel])*(RDP_Effectif[Affectation]=$A$72)*($A75=_xlfn.XLOOKUP(RDP_Effectif[Carrière],Table4[Carrière],Table4[Equivalent carrière])))</f>
        <v>#VALUE!</v>
      </c>
      <c r="D75" s="217" cm="1">
        <f t="array" ref="D75">IFERROR(SUM(
(RDP_Effectif[Ancienneté en nb d''années (au 31/12 ou date de sortie pour personnel sortant)])*
(RDP_Effectif[ETP])*
(RDP_Effectif[Affectation]=$A$72)*($A75=_xlfn.XLOOKUP(RDP_Effectif[Carrière],Table4[Carrière],Table4[Equivalent carrière])))/$B75,0)</f>
        <v>0</v>
      </c>
      <c r="E75" s="70"/>
      <c r="F75" s="70"/>
      <c r="G75" s="70"/>
      <c r="H75" s="70"/>
    </row>
    <row r="76" spans="1:8" x14ac:dyDescent="0.25">
      <c r="A76" s="656" t="s">
        <v>182</v>
      </c>
      <c r="B76" s="659" t="e" cm="1">
        <f t="array" ref="B76">SUM((RDP_Effectif[ETP])*(RDP_Effectif[Affectation]=$A$72)*($A76=_xlfn.XLOOKUP(RDP_Effectif[Carrière],Table4[Carrière],Table4[Equivalent carrière])))</f>
        <v>#N/A</v>
      </c>
      <c r="C76" s="659" t="e" cm="1">
        <f t="array" ref="C76">SUM((RDP_Effectif[Coût salaire annuel])*(RDP_Effectif[Affectation]=$A$72)*($A76=_xlfn.XLOOKUP(RDP_Effectif[Carrière],Table4[Carrière],Table4[Equivalent carrière])))</f>
        <v>#VALUE!</v>
      </c>
      <c r="D76" s="217" cm="1">
        <f t="array" ref="D76">IFERROR(SUM(
(RDP_Effectif[Ancienneté en nb d''années (au 31/12 ou date de sortie pour personnel sortant)])*
(RDP_Effectif[ETP])*
(RDP_Effectif[Affectation]=$A$72)*($A76=_xlfn.XLOOKUP(RDP_Effectif[Carrière],Table4[Carrière],Table4[Equivalent carrière])))/$B76,0)</f>
        <v>0</v>
      </c>
      <c r="E76" s="70"/>
      <c r="F76" s="70"/>
      <c r="G76" s="70"/>
      <c r="H76" s="70"/>
    </row>
    <row r="77" spans="1:8" x14ac:dyDescent="0.25">
      <c r="A77" s="656" t="s">
        <v>183</v>
      </c>
      <c r="B77" s="659" t="e" cm="1">
        <f t="array" ref="B77">SUM((RDP_Effectif[ETP])*(RDP_Effectif[Affectation]=$A$72)*($A77=_xlfn.XLOOKUP(RDP_Effectif[Carrière],Table4[Carrière],Table4[Equivalent carrière])))</f>
        <v>#N/A</v>
      </c>
      <c r="C77" s="659" t="e" cm="1">
        <f t="array" ref="C77">SUM((RDP_Effectif[Coût salaire annuel])*(RDP_Effectif[Affectation]=$A$72)*($A77=_xlfn.XLOOKUP(RDP_Effectif[Carrière],Table4[Carrière],Table4[Equivalent carrière])))</f>
        <v>#VALUE!</v>
      </c>
      <c r="D77" s="217" cm="1">
        <f t="array" ref="D77">IFERROR(SUM(
(RDP_Effectif[Ancienneté en nb d''années (au 31/12 ou date de sortie pour personnel sortant)])*
(RDP_Effectif[ETP])*
(RDP_Effectif[Affectation]=$A$72)*($A77=_xlfn.XLOOKUP(RDP_Effectif[Carrière],Table4[Carrière],Table4[Equivalent carrière])))/$B77,0)</f>
        <v>0</v>
      </c>
      <c r="E77" s="70"/>
      <c r="F77" s="70"/>
      <c r="G77" s="70"/>
      <c r="H77" s="70"/>
    </row>
    <row r="78" spans="1:8" x14ac:dyDescent="0.25">
      <c r="A78" s="656" t="s">
        <v>184</v>
      </c>
      <c r="B78" s="659" t="e" cm="1">
        <f t="array" ref="B78">SUM((RDP_Effectif[ETP])*(RDP_Effectif[Affectation]=$A$72)*($A78=_xlfn.XLOOKUP(RDP_Effectif[Carrière],Table4[Carrière],Table4[Equivalent carrière])))</f>
        <v>#N/A</v>
      </c>
      <c r="C78" s="659" t="e" cm="1">
        <f t="array" ref="C78">SUM((RDP_Effectif[Coût salaire annuel])*(RDP_Effectif[Affectation]=$A$72)*($A78=_xlfn.XLOOKUP(RDP_Effectif[Carrière],Table4[Carrière],Table4[Equivalent carrière])))</f>
        <v>#VALUE!</v>
      </c>
      <c r="D78" s="217" cm="1">
        <f t="array" ref="D78">IFERROR(SUM(
(RDP_Effectif[Ancienneté en nb d''années (au 31/12 ou date de sortie pour personnel sortant)])*
(RDP_Effectif[ETP])*
(RDP_Effectif[Affectation]=$A$72)*($A78=_xlfn.XLOOKUP(RDP_Effectif[Carrière],Table4[Carrière],Table4[Equivalent carrière])))/$B78,0)</f>
        <v>0</v>
      </c>
      <c r="E78" s="70"/>
      <c r="F78" s="70"/>
      <c r="G78" s="70"/>
      <c r="H78" s="70"/>
    </row>
    <row r="79" spans="1:8" x14ac:dyDescent="0.25">
      <c r="A79" s="656" t="s">
        <v>72</v>
      </c>
      <c r="B79" s="659" t="e" cm="1">
        <f t="array" ref="B79">SUM((RDP_Effectif[ETP])*(RDP_Effectif[Affectation]=$A$72)*($A79=_xlfn.XLOOKUP(RDP_Effectif[Carrière],Table4[Carrière],Table4[Equivalent carrière])))</f>
        <v>#N/A</v>
      </c>
      <c r="C79" s="659" t="e" cm="1">
        <f t="array" ref="C79">SUM((RDP_Effectif[Coût salaire annuel])*(RDP_Effectif[Affectation]=$A$72)*($A79=_xlfn.XLOOKUP(RDP_Effectif[Carrière],Table4[Carrière],Table4[Equivalent carrière])))</f>
        <v>#VALUE!</v>
      </c>
      <c r="D79" s="217" cm="1">
        <f t="array" ref="D79">IFERROR(SUM(
(RDP_Effectif[Ancienneté en nb d''années (au 31/12 ou date de sortie pour personnel sortant)])*
(RDP_Effectif[ETP])*
(RDP_Effectif[Affectation]=$A$72)*($A79=_xlfn.XLOOKUP(RDP_Effectif[Carrière],Table4[Carrière],Table4[Equivalent carrière])))/$B79,0)</f>
        <v>0</v>
      </c>
      <c r="E79" s="70"/>
      <c r="F79" s="70"/>
      <c r="G79" s="70"/>
      <c r="H79" s="70"/>
    </row>
    <row r="80" spans="1:8" x14ac:dyDescent="0.25">
      <c r="A80" s="656" t="s">
        <v>73</v>
      </c>
      <c r="B80" s="659" t="e" cm="1">
        <f t="array" ref="B80">SUM((RDP_Effectif[ETP])*(RDP_Effectif[Affectation]=$A$72)*($A80=_xlfn.XLOOKUP(RDP_Effectif[Carrière],Table4[Carrière],Table4[Equivalent carrière])))</f>
        <v>#N/A</v>
      </c>
      <c r="C80" s="659" t="e" cm="1">
        <f t="array" ref="C80">SUM((RDP_Effectif[Coût salaire annuel])*(RDP_Effectif[Affectation]=$A$72)*($A80=_xlfn.XLOOKUP(RDP_Effectif[Carrière],Table4[Carrière],Table4[Equivalent carrière])))</f>
        <v>#VALUE!</v>
      </c>
      <c r="D80" s="217" cm="1">
        <f t="array" ref="D80">IFERROR(SUM(
(RDP_Effectif[Ancienneté en nb d''années (au 31/12 ou date de sortie pour personnel sortant)])*
(RDP_Effectif[ETP])*
(RDP_Effectif[Affectation]=$A$72)*($A80=_xlfn.XLOOKUP(RDP_Effectif[Carrière],Table4[Carrière],Table4[Equivalent carrière])))/$B80,0)</f>
        <v>0</v>
      </c>
      <c r="E80" s="70"/>
      <c r="F80" s="70"/>
      <c r="G80" s="70"/>
      <c r="H80" s="70"/>
    </row>
    <row r="81" spans="1:8" x14ac:dyDescent="0.25">
      <c r="A81" s="656" t="s">
        <v>206</v>
      </c>
      <c r="B81" s="659" t="e" cm="1">
        <f t="array" ref="B81">SUM((RDP_Effectif[ETP])*(RDP_Effectif[Affectation]=$A$72)*($A81=_xlfn.XLOOKUP(RDP_Effectif[Carrière],Table4[Carrière],Table4[Equivalent carrière])))</f>
        <v>#N/A</v>
      </c>
      <c r="C81" s="659" t="e" cm="1">
        <f t="array" ref="C81">SUM((RDP_Effectif[Coût salaire annuel])*(RDP_Effectif[Affectation]=$A$72)*($A81=_xlfn.XLOOKUP(RDP_Effectif[Carrière],Table4[Carrière],Table4[Equivalent carrière])))</f>
        <v>#VALUE!</v>
      </c>
      <c r="D81" s="217" cm="1">
        <f t="array" ref="D81">IFERROR(SUM(
(RDP_Effectif[Ancienneté en nb d''années (au 31/12 ou date de sortie pour personnel sortant)])*
(RDP_Effectif[ETP])*
(RDP_Effectif[Affectation]=$A$72)*($A81=_xlfn.XLOOKUP(RDP_Effectif[Carrière],Table4[Carrière],Table4[Equivalent carrière])))/$B81,0)</f>
        <v>0</v>
      </c>
      <c r="E81" s="70"/>
      <c r="F81" s="70"/>
      <c r="G81" s="70"/>
      <c r="H81" s="70"/>
    </row>
    <row r="82" spans="1:8" x14ac:dyDescent="0.25">
      <c r="A82" s="656" t="s">
        <v>74</v>
      </c>
      <c r="B82" s="659" t="e" cm="1">
        <f t="array" ref="B82">SUM((RDP_Effectif[ETP])*(RDP_Effectif[Affectation]=$A$72)*($A82=_xlfn.XLOOKUP(RDP_Effectif[Carrière],Table4[Carrière],Table4[Equivalent carrière])))</f>
        <v>#N/A</v>
      </c>
      <c r="C82" s="659" t="e" cm="1">
        <f t="array" ref="C82">SUM((RDP_Effectif[Coût salaire annuel])*(RDP_Effectif[Affectation]=$A$72)*($A82=_xlfn.XLOOKUP(RDP_Effectif[Carrière],Table4[Carrière],Table4[Equivalent carrière])))</f>
        <v>#VALUE!</v>
      </c>
      <c r="D82" s="217" cm="1">
        <f t="array" ref="D82">IFERROR(SUM(
(RDP_Effectif[Ancienneté en nb d''années (au 31/12 ou date de sortie pour personnel sortant)])*
(RDP_Effectif[ETP])*
(RDP_Effectif[Affectation]=$A$72)*($A82=_xlfn.XLOOKUP(RDP_Effectif[Carrière],Table4[Carrière],Table4[Equivalent carrière])))/$B82,0)</f>
        <v>0</v>
      </c>
      <c r="E82" s="70"/>
      <c r="F82" s="70"/>
      <c r="G82" s="70"/>
      <c r="H82" s="70"/>
    </row>
    <row r="83" spans="1:8" x14ac:dyDescent="0.25">
      <c r="A83" s="656" t="s">
        <v>75</v>
      </c>
      <c r="B83" s="659" t="e" cm="1">
        <f t="array" ref="B83">SUM((RDP_Effectif[ETP])*(RDP_Effectif[Affectation]=$A$72)*($A83=_xlfn.XLOOKUP(RDP_Effectif[Carrière],Table4[Carrière],Table4[Equivalent carrière])))</f>
        <v>#N/A</v>
      </c>
      <c r="C83" s="659" t="e" cm="1">
        <f t="array" ref="C83">SUM((RDP_Effectif[Coût salaire annuel])*(RDP_Effectif[Affectation]=$A$72)*($A83=_xlfn.XLOOKUP(RDP_Effectif[Carrière],Table4[Carrière],Table4[Equivalent carrière])))</f>
        <v>#VALUE!</v>
      </c>
      <c r="D83" s="217" cm="1">
        <f t="array" ref="D83">IFERROR(SUM(
(RDP_Effectif[Ancienneté en nb d''années (au 31/12 ou date de sortie pour personnel sortant)])*
(RDP_Effectif[ETP])*
(RDP_Effectif[Affectation]=$A$72)*($A83=_xlfn.XLOOKUP(RDP_Effectif[Carrière],Table4[Carrière],Table4[Equivalent carrière])))/$B83,0)</f>
        <v>0</v>
      </c>
      <c r="E83" s="70"/>
      <c r="F83" s="217" t="s">
        <v>537</v>
      </c>
      <c r="G83" s="217" t="s">
        <v>532</v>
      </c>
      <c r="H83" s="70"/>
    </row>
    <row r="84" spans="1:8" x14ac:dyDescent="0.25">
      <c r="A84" s="223" t="s">
        <v>69</v>
      </c>
      <c r="B84" s="223" t="e">
        <f>SUM(B74:B83)</f>
        <v>#N/A</v>
      </c>
      <c r="C84" s="240" t="e">
        <f>SUM(C74:C83)</f>
        <v>#VALUE!</v>
      </c>
      <c r="D84" s="223" t="e">
        <f>IF(B84=0,"",(SUMPRODUCT(B74:B83,D74:D83))/B84)</f>
        <v>#N/A</v>
      </c>
      <c r="E84" s="70"/>
      <c r="F84" s="657" t="e">
        <f>C84/C26</f>
        <v>#VALUE!</v>
      </c>
      <c r="G84" s="217" t="e">
        <f>F84-FP84</f>
        <v>#VALUE!</v>
      </c>
      <c r="H84" s="70"/>
    </row>
    <row r="85" spans="1:8" x14ac:dyDescent="0.25">
      <c r="A85" s="70"/>
      <c r="B85" s="70"/>
      <c r="C85" s="70"/>
      <c r="D85" s="70"/>
      <c r="E85" s="70"/>
      <c r="F85" s="217" t="s">
        <v>537</v>
      </c>
      <c r="G85" s="217" t="s">
        <v>532</v>
      </c>
      <c r="H85" s="70"/>
    </row>
    <row r="86" spans="1:8" ht="15.75" x14ac:dyDescent="0.25">
      <c r="A86" s="258" t="s">
        <v>588</v>
      </c>
      <c r="B86" s="217" t="s">
        <v>538</v>
      </c>
      <c r="C86" s="240" t="e" cm="1">
        <f t="array" ref="C86">SUM((RDP_Spécifique[Coût salaire annuel])*(RDP_Spécifique[Type de personnel]=$A$86))</f>
        <v>#VALUE!</v>
      </c>
      <c r="D86" s="70"/>
      <c r="E86" s="70"/>
      <c r="F86" s="225" t="e">
        <f>C86/C26</f>
        <v>#VALUE!</v>
      </c>
      <c r="G86" s="217" t="e">
        <f t="shared" ref="G86:G89" si="2">F86-FP86</f>
        <v>#VALUE!</v>
      </c>
      <c r="H86" s="70"/>
    </row>
    <row r="87" spans="1:8" ht="15.75" x14ac:dyDescent="0.25">
      <c r="A87" s="258" t="s">
        <v>589</v>
      </c>
      <c r="B87" s="217" t="s">
        <v>538</v>
      </c>
      <c r="C87" s="240" t="e" cm="1">
        <f t="array" ref="C87">SUM((RDP_Spécifique[Coût salaire annuel])*(RDP_Spécifique[Type de personnel]=$A$87))</f>
        <v>#VALUE!</v>
      </c>
      <c r="D87" s="70"/>
      <c r="E87" s="70"/>
      <c r="F87" s="225" t="e">
        <f>C87/C26</f>
        <v>#VALUE!</v>
      </c>
      <c r="G87" s="217" t="e">
        <f t="shared" si="2"/>
        <v>#VALUE!</v>
      </c>
      <c r="H87" s="70"/>
    </row>
    <row r="88" spans="1:8" ht="15.75" x14ac:dyDescent="0.25">
      <c r="A88" s="258" t="s">
        <v>690</v>
      </c>
      <c r="B88" s="217" t="s">
        <v>538</v>
      </c>
      <c r="C88" s="240" t="e" cm="1">
        <f t="array" ref="C88">SUM((RDP_Spécifique[Coût salaire annuel])*(RDP_Spécifique[Type de personnel]=$A$88))</f>
        <v>#VALUE!</v>
      </c>
      <c r="D88" s="70"/>
      <c r="E88" s="70"/>
      <c r="F88" s="225" t="e">
        <f>C88/C26</f>
        <v>#VALUE!</v>
      </c>
      <c r="G88" s="217" t="e">
        <f t="shared" si="2"/>
        <v>#VALUE!</v>
      </c>
      <c r="H88" s="70"/>
    </row>
    <row r="89" spans="1:8" ht="15.75" x14ac:dyDescent="0.25">
      <c r="A89" s="258" t="s">
        <v>590</v>
      </c>
      <c r="B89" s="217" t="s">
        <v>538</v>
      </c>
      <c r="C89" s="240" t="e" cm="1">
        <f t="array" ref="C89">SUM((RDP_Spécifique[Coût salaire annuel])*(RDP_Spécifique[Type de personnel]=$A$89))</f>
        <v>#VALUE!</v>
      </c>
      <c r="D89" s="70"/>
      <c r="E89" s="70"/>
      <c r="F89" s="225" t="e">
        <f>C89/C26</f>
        <v>#VALUE!</v>
      </c>
      <c r="G89" s="217" t="e">
        <f t="shared" si="2"/>
        <v>#VALUE!</v>
      </c>
      <c r="H89" s="70"/>
    </row>
    <row r="90" spans="1:8" x14ac:dyDescent="0.25">
      <c r="A90" s="70"/>
      <c r="B90" s="70"/>
      <c r="C90" s="70"/>
      <c r="D90" s="70"/>
      <c r="E90" s="70"/>
      <c r="H90" s="70"/>
    </row>
    <row r="91" spans="1:8" x14ac:dyDescent="0.25">
      <c r="A91" s="70"/>
      <c r="B91" s="70"/>
      <c r="C91" s="70"/>
      <c r="D91" s="70"/>
      <c r="E91" s="70"/>
      <c r="F91" s="243"/>
      <c r="G91" s="70"/>
      <c r="H91" s="70"/>
    </row>
    <row r="92" spans="1:8" x14ac:dyDescent="0.25">
      <c r="A92" s="70"/>
      <c r="B92" s="70"/>
      <c r="C92" s="70"/>
      <c r="D92" s="70"/>
      <c r="E92" s="70"/>
      <c r="F92" s="217" t="s">
        <v>537</v>
      </c>
      <c r="G92" s="217" t="s">
        <v>532</v>
      </c>
      <c r="H92" s="70"/>
    </row>
    <row r="93" spans="1:8" x14ac:dyDescent="0.25">
      <c r="A93" s="70"/>
      <c r="B93" s="618" t="s">
        <v>536</v>
      </c>
      <c r="C93" s="240" t="e">
        <f>C86+C87+C84+C70+C56+C42+C88+C89</f>
        <v>#VALUE!</v>
      </c>
      <c r="D93" s="70" t="e">
        <f>C93-'F6 - Bénéfice_perte'!B29</f>
        <v>#VALUE!</v>
      </c>
      <c r="E93" s="70"/>
      <c r="F93" s="657" t="e">
        <f>C93/C26</f>
        <v>#VALUE!</v>
      </c>
      <c r="G93" s="217" t="e">
        <f>F93-FP93</f>
        <v>#VALUE!</v>
      </c>
      <c r="H93" s="70"/>
    </row>
    <row r="94" spans="1:8" x14ac:dyDescent="0.25">
      <c r="A94" s="70"/>
      <c r="B94" s="243"/>
      <c r="C94" s="243"/>
      <c r="D94" s="70"/>
      <c r="E94" s="70"/>
      <c r="F94" s="243"/>
      <c r="G94" s="70"/>
      <c r="H94" s="70"/>
    </row>
    <row r="95" spans="1:8" ht="15.75" x14ac:dyDescent="0.25">
      <c r="A95" s="258"/>
      <c r="B95" s="258"/>
      <c r="C95" s="258"/>
      <c r="D95" s="258"/>
      <c r="E95" s="258"/>
      <c r="F95" s="258"/>
      <c r="G95" s="70"/>
      <c r="H95" s="70"/>
    </row>
    <row r="96" spans="1:8" ht="129.6" customHeight="1" x14ac:dyDescent="0.35">
      <c r="A96" s="662" t="s">
        <v>90</v>
      </c>
      <c r="B96" s="663"/>
      <c r="C96" s="663"/>
      <c r="D96" s="663"/>
      <c r="E96" s="663"/>
      <c r="F96" s="664"/>
      <c r="G96" s="70"/>
      <c r="H96" s="70"/>
    </row>
    <row r="97" spans="1:8" ht="15.6" customHeight="1" x14ac:dyDescent="0.25">
      <c r="A97" s="665" t="str">
        <f>'F4 - RTT'!A21</f>
        <v>CCT SAS</v>
      </c>
      <c r="B97" s="666" t="s">
        <v>153</v>
      </c>
      <c r="C97" s="667"/>
      <c r="D97" s="668"/>
      <c r="E97" s="267" t="s">
        <v>154</v>
      </c>
      <c r="F97" s="266"/>
      <c r="G97" s="70"/>
      <c r="H97" s="70"/>
    </row>
    <row r="98" spans="1:8" ht="15.6" customHeight="1" x14ac:dyDescent="0.25">
      <c r="A98" s="665">
        <f>'F4 - RTT'!A22</f>
        <v>0</v>
      </c>
      <c r="B98" s="669" t="s">
        <v>92</v>
      </c>
      <c r="C98" s="669" t="s">
        <v>93</v>
      </c>
      <c r="D98" s="669" t="s">
        <v>79</v>
      </c>
      <c r="E98" s="669" t="s">
        <v>93</v>
      </c>
      <c r="F98" s="669" t="s">
        <v>79</v>
      </c>
      <c r="G98" s="70"/>
      <c r="H98" s="70"/>
    </row>
    <row r="99" spans="1:8" ht="15.6" customHeight="1" x14ac:dyDescent="0.25">
      <c r="A99" s="670" t="str">
        <f>'F4 - RTT'!A23</f>
        <v>Point de départ</v>
      </c>
      <c r="B99" s="671">
        <f>'F4 - RTT'!B23</f>
        <v>366</v>
      </c>
      <c r="C99" s="671">
        <f>'F4 - RTT'!C23</f>
        <v>8</v>
      </c>
      <c r="D99" s="671">
        <f>'F4 - RTT'!D23</f>
        <v>2928</v>
      </c>
      <c r="E99" s="671">
        <f>'F4 - RTT'!E23</f>
        <v>0</v>
      </c>
      <c r="F99" s="671">
        <f>'F4 - RTT'!F23</f>
        <v>2928</v>
      </c>
      <c r="G99" s="70"/>
      <c r="H99" s="70"/>
    </row>
    <row r="100" spans="1:8" ht="15.6" customHeight="1" x14ac:dyDescent="0.25">
      <c r="A100" s="79" t="str">
        <f>'F4 - RTT'!A24</f>
        <v>Samedis/Dimanches</v>
      </c>
      <c r="B100" s="672">
        <f>'F4 - RTT'!B24</f>
        <v>104</v>
      </c>
      <c r="C100" s="672">
        <f>'F4 - RTT'!C24</f>
        <v>832</v>
      </c>
      <c r="D100" s="672">
        <f>'F4 - RTT'!D24</f>
        <v>2096</v>
      </c>
      <c r="E100" s="672">
        <f>'F4 - RTT'!E24</f>
        <v>0</v>
      </c>
      <c r="F100" s="672">
        <f>'F4 - RTT'!F24</f>
        <v>2096</v>
      </c>
      <c r="G100" s="70"/>
      <c r="H100" s="70"/>
    </row>
    <row r="101" spans="1:8" ht="15.6" customHeight="1" x14ac:dyDescent="0.25">
      <c r="A101" s="79" t="str">
        <f>'F4 - RTT'!A25</f>
        <v>Déduction jours fériés (conv. congé inclus)</v>
      </c>
      <c r="B101" s="672">
        <f>'F4 - RTT'!B25</f>
        <v>11</v>
      </c>
      <c r="C101" s="672">
        <f>'F4 - RTT'!C25</f>
        <v>88</v>
      </c>
      <c r="D101" s="672">
        <f>'F4 - RTT'!D25</f>
        <v>2008</v>
      </c>
      <c r="E101" s="672">
        <f>'F4 - RTT'!E25</f>
        <v>0</v>
      </c>
      <c r="F101" s="672">
        <f>'F4 - RTT'!F25</f>
        <v>2008</v>
      </c>
      <c r="G101" s="70"/>
      <c r="H101" s="70"/>
    </row>
    <row r="102" spans="1:8" ht="15.75" x14ac:dyDescent="0.25">
      <c r="A102" s="79" t="str">
        <f>'F4 - RTT'!A26</f>
        <v>Déduction congé légal et jours fériés d'usage</v>
      </c>
      <c r="B102" s="672">
        <f>'F4 - RTT'!B26</f>
        <v>34</v>
      </c>
      <c r="C102" s="672">
        <f>'F4 - RTT'!C26</f>
        <v>272</v>
      </c>
      <c r="D102" s="672">
        <f>'F4 - RTT'!D26</f>
        <v>1736</v>
      </c>
      <c r="E102" s="672">
        <f>'F4 - RTT'!E26</f>
        <v>0</v>
      </c>
      <c r="F102" s="672">
        <f>'F4 - RTT'!F26</f>
        <v>1736</v>
      </c>
      <c r="G102" s="70"/>
      <c r="H102" s="70"/>
    </row>
    <row r="103" spans="1:8" ht="15.75" x14ac:dyDescent="0.25">
      <c r="A103" s="673" t="str">
        <f>'F4 - RTT'!A27</f>
        <v>Sous-total</v>
      </c>
      <c r="B103" s="671"/>
      <c r="C103" s="671"/>
      <c r="D103" s="671">
        <f>'F4 - RTT'!D27</f>
        <v>1736</v>
      </c>
      <c r="E103" s="671"/>
      <c r="F103" s="671">
        <f>'F4 - RTT'!F27</f>
        <v>1736</v>
      </c>
      <c r="G103" s="70"/>
      <c r="H103" s="70"/>
    </row>
    <row r="104" spans="1:8" ht="15.75" x14ac:dyDescent="0.25">
      <c r="A104" s="79" t="str">
        <f>'F4 - RTT'!A28</f>
        <v>Déduction congé lié à l'âge</v>
      </c>
      <c r="B104" s="674"/>
      <c r="C104" s="672">
        <f>'F4 - RTT'!C28</f>
        <v>1</v>
      </c>
      <c r="D104" s="672">
        <f>'F4 - RTT'!D28</f>
        <v>1735</v>
      </c>
      <c r="E104" s="672">
        <f>'F4 - RTT'!E28</f>
        <v>0</v>
      </c>
      <c r="F104" s="672">
        <f>'F4 - RTT'!F28</f>
        <v>1735</v>
      </c>
      <c r="G104" s="70"/>
      <c r="H104" s="70"/>
    </row>
    <row r="105" spans="1:8" ht="15.75" x14ac:dyDescent="0.25">
      <c r="A105" s="79" t="str">
        <f>'F4 - RTT'!A29</f>
        <v>Déduction congé social</v>
      </c>
      <c r="B105" s="674"/>
      <c r="C105" s="672">
        <f>'F4 - RTT'!C29</f>
        <v>2</v>
      </c>
      <c r="D105" s="672">
        <f>'F4 - RTT'!D29</f>
        <v>1733</v>
      </c>
      <c r="E105" s="672">
        <f>'F4 - RTT'!E29</f>
        <v>0</v>
      </c>
      <c r="F105" s="672">
        <f>'F4 - RTT'!F29</f>
        <v>1733</v>
      </c>
      <c r="G105" s="70"/>
      <c r="H105" s="70"/>
    </row>
    <row r="106" spans="1:8" ht="15.75" x14ac:dyDescent="0.25">
      <c r="A106" s="79" t="str">
        <f>'F4 - RTT'!A30</f>
        <v>Déduction congé extraordinaire</v>
      </c>
      <c r="B106" s="674"/>
      <c r="C106" s="672">
        <f>'F4 - RTT'!C30</f>
        <v>6</v>
      </c>
      <c r="D106" s="672">
        <f>'F4 - RTT'!D30</f>
        <v>1727</v>
      </c>
      <c r="E106" s="672">
        <f>'F4 - RTT'!E30</f>
        <v>0</v>
      </c>
      <c r="F106" s="672">
        <f>'F4 - RTT'!F30</f>
        <v>1727</v>
      </c>
      <c r="G106" s="70"/>
      <c r="H106" s="70"/>
    </row>
    <row r="107" spans="1:8" ht="15.75" x14ac:dyDescent="0.25">
      <c r="A107" s="79" t="str">
        <f>'F4 - RTT'!A31</f>
        <v>Déduction congé reporté</v>
      </c>
      <c r="B107" s="674"/>
      <c r="C107" s="672">
        <f>'F4 - RTT'!C31</f>
        <v>1.97</v>
      </c>
      <c r="D107" s="672">
        <f>'F4 - RTT'!D31</f>
        <v>1725.03</v>
      </c>
      <c r="E107" s="672">
        <f>'F4 - RTT'!E31</f>
        <v>0</v>
      </c>
      <c r="F107" s="672">
        <f>'F4 - RTT'!F31</f>
        <v>1727</v>
      </c>
      <c r="G107" s="70"/>
      <c r="H107" s="70"/>
    </row>
    <row r="108" spans="1:8" ht="15.75" x14ac:dyDescent="0.25">
      <c r="A108" s="79" t="str">
        <f>'F4 - RTT'!A32</f>
        <v>Déduction congé d'allaitement</v>
      </c>
      <c r="B108" s="674"/>
      <c r="C108" s="672">
        <f>'F4 - RTT'!C32</f>
        <v>1.68</v>
      </c>
      <c r="D108" s="672">
        <f>'F4 - RTT'!D32</f>
        <v>1723.35</v>
      </c>
      <c r="E108" s="672" t="str">
        <f>'F4 - RTT'!E32</f>
        <v/>
      </c>
      <c r="F108" s="672" t="e">
        <f>'F4 - RTT'!F32</f>
        <v>#VALUE!</v>
      </c>
      <c r="G108" s="70"/>
      <c r="H108" s="70"/>
    </row>
    <row r="109" spans="1:8" ht="15.75" x14ac:dyDescent="0.25">
      <c r="A109" s="79" t="str">
        <f>'F4 - RTT'!A33</f>
        <v>Déduction congé de paternité</v>
      </c>
      <c r="B109" s="675"/>
      <c r="C109" s="672">
        <f>'F4 - RTT'!C33</f>
        <v>1.43</v>
      </c>
      <c r="D109" s="672">
        <f>'F4 - RTT'!D33</f>
        <v>1721.9199999999998</v>
      </c>
      <c r="E109" s="672">
        <f>'F4 - RTT'!E33</f>
        <v>0</v>
      </c>
      <c r="F109" s="672" t="e">
        <f>'F4 - RTT'!F33</f>
        <v>#VALUE!</v>
      </c>
      <c r="G109" s="70"/>
      <c r="H109" s="70"/>
    </row>
    <row r="110" spans="1:8" ht="15.75" x14ac:dyDescent="0.25">
      <c r="A110" s="2" t="str">
        <f>'F4 - RTT'!A34</f>
        <v>Déduction 2 jours de congé extraordinaire (répartis sur 2 ans)</v>
      </c>
      <c r="B110" s="675"/>
      <c r="C110" s="672">
        <f>'F4 - RTT'!C34</f>
        <v>0</v>
      </c>
      <c r="D110" s="672">
        <f>'F4 - RTT'!D34</f>
        <v>1721.9199999999998</v>
      </c>
      <c r="E110" s="672">
        <f>'F4 - RTT'!E34</f>
        <v>0</v>
      </c>
      <c r="F110" s="672" t="e">
        <f>'F4 - RTT'!F34</f>
        <v>#VALUE!</v>
      </c>
      <c r="G110" s="70"/>
      <c r="H110" s="70"/>
    </row>
    <row r="111" spans="1:8" ht="15.75" x14ac:dyDescent="0.25">
      <c r="A111" s="2" t="str">
        <f>'F4 - RTT'!A35</f>
        <v>Déduction réduction de la flexibilité</v>
      </c>
      <c r="B111" s="675"/>
      <c r="C111" s="672">
        <f>'F4 - RTT'!C35</f>
        <v>4.9000000000000004</v>
      </c>
      <c r="D111" s="672">
        <f>'F4 - RTT'!D35</f>
        <v>1717.0199999999998</v>
      </c>
      <c r="E111" s="672">
        <f>'F4 - RTT'!E35</f>
        <v>0</v>
      </c>
      <c r="F111" s="672" t="e">
        <f>'F4 - RTT'!F35</f>
        <v>#VALUE!</v>
      </c>
      <c r="G111" s="70"/>
      <c r="H111" s="70"/>
    </row>
    <row r="112" spans="1:8" ht="15.75" x14ac:dyDescent="0.25">
      <c r="A112" s="2" t="str">
        <f>'F4 - RTT'!A36</f>
        <v>Déduction dépassement de la durée de travail semi-nette annuelle</v>
      </c>
      <c r="B112" s="675"/>
      <c r="C112" s="672">
        <f>'F4 - RTT'!C36</f>
        <v>8.4</v>
      </c>
      <c r="D112" s="672">
        <f>'F4 - RTT'!D36</f>
        <v>1708.6199999999997</v>
      </c>
      <c r="E112" s="672">
        <f>'F4 - RTT'!E36</f>
        <v>0</v>
      </c>
      <c r="F112" s="672" t="e">
        <f>'F4 - RTT'!F36</f>
        <v>#VALUE!</v>
      </c>
      <c r="G112" s="70"/>
      <c r="H112" s="70"/>
    </row>
    <row r="113" spans="1:10" ht="15.75" x14ac:dyDescent="0.25">
      <c r="A113" s="2" t="str">
        <f>'F4 - RTT'!A37</f>
        <v>Déduction abolition de la limitation de la majoration aux seules 4 premières heures de travail</v>
      </c>
      <c r="B113" s="674"/>
      <c r="C113" s="672">
        <f>'F4 - RTT'!C37</f>
        <v>3.2</v>
      </c>
      <c r="D113" s="672">
        <f>'F4 - RTT'!D37</f>
        <v>1705.4199999999996</v>
      </c>
      <c r="E113" s="672">
        <f>'F4 - RTT'!E37</f>
        <v>0</v>
      </c>
      <c r="F113" s="672" t="e">
        <f>'F4 - RTT'!F37</f>
        <v>#VALUE!</v>
      </c>
      <c r="G113" s="70"/>
      <c r="H113" s="70"/>
    </row>
    <row r="114" spans="1:10" ht="15.75" x14ac:dyDescent="0.25">
      <c r="A114" s="676" t="str">
        <f>'F4 - RTT'!A38</f>
        <v>Déduction congé maladie</v>
      </c>
      <c r="B114" s="674"/>
      <c r="C114" s="672">
        <f>'F4 - RTT'!C38</f>
        <v>86.35</v>
      </c>
      <c r="D114" s="672">
        <f>'F4 - RTT'!D38</f>
        <v>1619.0699999999997</v>
      </c>
      <c r="E114" s="672">
        <f>'F4 - RTT'!E38</f>
        <v>0</v>
      </c>
      <c r="F114" s="672" t="e">
        <f>'F4 - RTT'!F38</f>
        <v>#VALUE!</v>
      </c>
      <c r="G114" s="70"/>
      <c r="H114" s="70"/>
    </row>
    <row r="115" spans="1:10" ht="15.75" x14ac:dyDescent="0.25">
      <c r="A115" s="79" t="str">
        <f>'F4 - RTT'!A39</f>
        <v>Déduction jour de congé supplémentaire 
(loi PAN flexibilité du travail)</v>
      </c>
      <c r="B115" s="674"/>
      <c r="C115" s="672"/>
      <c r="D115" s="672">
        <f>'F4 - RTT'!D39</f>
        <v>1619.0699999999997</v>
      </c>
      <c r="E115" s="672">
        <f>'F4 - RTT'!E39</f>
        <v>0</v>
      </c>
      <c r="F115" s="672" t="e">
        <f>'F4 - RTT'!F39</f>
        <v>#VALUE!</v>
      </c>
      <c r="G115" s="70"/>
      <c r="H115" s="70"/>
    </row>
    <row r="116" spans="1:10" ht="15.75" x14ac:dyDescent="0.25">
      <c r="A116" s="79" t="str">
        <f>'F4 - RTT'!A40</f>
        <v>Déduction repos travail de nuit</v>
      </c>
      <c r="B116" s="674"/>
      <c r="C116" s="672"/>
      <c r="D116" s="672">
        <f>'F4 - RTT'!D40</f>
        <v>1619.0699999999997</v>
      </c>
      <c r="E116" s="672">
        <f>'F4 - RTT'!E40</f>
        <v>0</v>
      </c>
      <c r="F116" s="672" t="e">
        <f>'F4 - RTT'!F40</f>
        <v>#VALUE!</v>
      </c>
      <c r="G116" s="70"/>
      <c r="H116" s="70"/>
    </row>
    <row r="117" spans="1:10" ht="15.75" x14ac:dyDescent="0.25">
      <c r="A117" s="79" t="str">
        <f>'F4 - RTT'!A41</f>
        <v>Déduction repos weekend</v>
      </c>
      <c r="B117" s="674"/>
      <c r="C117" s="672"/>
      <c r="D117" s="672">
        <f>'F4 - RTT'!D41</f>
        <v>1619.0699999999997</v>
      </c>
      <c r="E117" s="672">
        <f>'F4 - RTT'!E41</f>
        <v>0</v>
      </c>
      <c r="F117" s="672" t="e">
        <f>'F4 - RTT'!F41</f>
        <v>#VALUE!</v>
      </c>
      <c r="G117" s="70"/>
      <c r="H117" s="70"/>
    </row>
    <row r="118" spans="1:10" ht="15.75" x14ac:dyDescent="0.25">
      <c r="A118" s="79" t="str">
        <f>'F4 - RTT'!A42</f>
        <v>Déduction pour permanence</v>
      </c>
      <c r="B118" s="674"/>
      <c r="C118" s="672"/>
      <c r="D118" s="672">
        <f>'F4 - RTT'!D42</f>
        <v>1619.0699999999997</v>
      </c>
      <c r="E118" s="672">
        <f>'F4 - RTT'!E42</f>
        <v>0</v>
      </c>
      <c r="F118" s="672" t="e">
        <f>'F4 - RTT'!F42</f>
        <v>#VALUE!</v>
      </c>
      <c r="G118" s="70"/>
      <c r="H118" s="70"/>
    </row>
    <row r="119" spans="1:10" ht="15.75" x14ac:dyDescent="0.25">
      <c r="A119" s="79" t="str">
        <f>'F4 - RTT'!A43</f>
        <v>Déduction pour permanence travaillée</v>
      </c>
      <c r="B119" s="674"/>
      <c r="C119" s="672"/>
      <c r="D119" s="672">
        <f>'F4 - RTT'!D43</f>
        <v>1619.0699999999997</v>
      </c>
      <c r="E119" s="672">
        <f>'F4 - RTT'!E43</f>
        <v>0</v>
      </c>
      <c r="F119" s="672" t="e">
        <f>'F4 - RTT'!F43</f>
        <v>#VALUE!</v>
      </c>
      <c r="G119" s="70"/>
      <c r="H119" s="70"/>
    </row>
    <row r="120" spans="1:10" ht="15.75" x14ac:dyDescent="0.25">
      <c r="A120" s="79" t="str">
        <f>'F4 - RTT'!A44</f>
        <v>Déduction repos ininterrompu 44 hrs</v>
      </c>
      <c r="B120" s="674"/>
      <c r="C120" s="672"/>
      <c r="D120" s="672">
        <f>'F4 - RTT'!D44</f>
        <v>1619.0699999999997</v>
      </c>
      <c r="E120" s="672">
        <f>'F4 - RTT'!E44</f>
        <v>0</v>
      </c>
      <c r="F120" s="672" t="e">
        <f>'F4 - RTT'!F44</f>
        <v>#VALUE!</v>
      </c>
      <c r="G120" s="70"/>
      <c r="H120" s="70"/>
    </row>
    <row r="121" spans="1:10" ht="15.75" x14ac:dyDescent="0.25">
      <c r="A121" s="673" t="str">
        <f>'F4 - RTT'!A45</f>
        <v>Déduction congés spéciaux</v>
      </c>
      <c r="B121" s="671"/>
      <c r="C121" s="671"/>
      <c r="D121" s="671">
        <f>'F4 - RTT'!D45</f>
        <v>1619.0699999999997</v>
      </c>
      <c r="E121" s="671">
        <f>'F4 - RTT'!E45</f>
        <v>0</v>
      </c>
      <c r="F121" s="671" t="e">
        <f>'F4 - RTT'!F45</f>
        <v>#VALUE!</v>
      </c>
      <c r="G121" s="70"/>
      <c r="H121" s="70"/>
    </row>
    <row r="122" spans="1:10" ht="15.75" x14ac:dyDescent="0.25">
      <c r="A122" s="79" t="str">
        <f>'F4 - RTT'!A46</f>
        <v>Sous-total</v>
      </c>
      <c r="B122" s="674"/>
      <c r="C122" s="672">
        <f>'F4 - RTT'!C46</f>
        <v>0</v>
      </c>
      <c r="D122" s="674">
        <f>'F4 - RTT'!D46</f>
        <v>1619.0699999999997</v>
      </c>
      <c r="E122" s="677">
        <f>'F4 - RTT'!E46</f>
        <v>0</v>
      </c>
      <c r="F122" s="674" t="e">
        <f>'F4 - RTT'!F46</f>
        <v>#VALUE!</v>
      </c>
      <c r="G122" s="70"/>
      <c r="H122" s="70"/>
    </row>
    <row r="123" spans="1:10" ht="15.75" x14ac:dyDescent="0.25">
      <c r="A123" s="79" t="str">
        <f>'F4 - RTT'!A47</f>
        <v>Déduction formation continue</v>
      </c>
      <c r="B123" s="674"/>
      <c r="C123" s="672">
        <f>'F4 - RTT'!C47</f>
        <v>24</v>
      </c>
      <c r="D123" s="674">
        <f>'F4 - RTT'!D47</f>
        <v>1595.0699999999997</v>
      </c>
      <c r="E123" s="674">
        <f>'F4 - RTT'!E47</f>
        <v>0</v>
      </c>
      <c r="F123" s="674" t="e">
        <f>'F4 - RTT'!F47</f>
        <v>#VALUE!</v>
      </c>
      <c r="G123" s="70"/>
      <c r="H123" s="70"/>
    </row>
    <row r="124" spans="1:10" x14ac:dyDescent="0.25">
      <c r="A124" s="79" t="str">
        <f>'F4 - RTT'!A48</f>
        <v>Déduction réunions de service</v>
      </c>
      <c r="B124" s="678"/>
      <c r="C124" s="678"/>
      <c r="D124" s="678">
        <f>'F4 - RTT'!D48</f>
        <v>1595.0699999999997</v>
      </c>
      <c r="E124" s="678">
        <f>'F4 - RTT'!E48</f>
        <v>0</v>
      </c>
      <c r="F124" s="678">
        <f>'F4 - RTT'!F48</f>
        <v>0</v>
      </c>
      <c r="G124" s="70"/>
      <c r="H124" s="70"/>
    </row>
    <row r="125" spans="1:10" ht="15.75" x14ac:dyDescent="0.25">
      <c r="A125" s="679" t="str">
        <f>'F4 - RTT'!A49</f>
        <v>Total RTT</v>
      </c>
      <c r="B125" s="680"/>
      <c r="C125" s="680"/>
      <c r="D125" s="681">
        <f>'F4 - RTT'!D49</f>
        <v>1595</v>
      </c>
      <c r="E125" s="680">
        <f>'F4 - RTT'!E49</f>
        <v>0</v>
      </c>
      <c r="F125" s="680" t="e">
        <f>'F4 - RTT'!F49</f>
        <v>#VALUE!</v>
      </c>
      <c r="G125" s="70"/>
      <c r="H125" s="70"/>
    </row>
    <row r="126" spans="1:10" s="260" customFormat="1" ht="14.45" customHeight="1" x14ac:dyDescent="0.25">
      <c r="A126" s="265"/>
      <c r="B126" s="264"/>
      <c r="C126" s="264"/>
      <c r="D126" s="263"/>
      <c r="E126" s="262"/>
      <c r="F126" s="261"/>
      <c r="G126" s="682"/>
      <c r="H126" s="682"/>
    </row>
    <row r="127" spans="1:10" ht="60" x14ac:dyDescent="0.25">
      <c r="A127" s="258" t="s">
        <v>535</v>
      </c>
      <c r="B127" s="70"/>
      <c r="C127" s="70"/>
      <c r="D127" s="70"/>
      <c r="E127" s="70"/>
      <c r="F127" s="615" t="s">
        <v>534</v>
      </c>
      <c r="G127" s="615" t="s">
        <v>511</v>
      </c>
      <c r="H127" s="615" t="s">
        <v>47</v>
      </c>
      <c r="I127" s="616" t="s">
        <v>533</v>
      </c>
      <c r="J127" s="617" t="s">
        <v>532</v>
      </c>
    </row>
    <row r="128" spans="1:10" ht="14.45" customHeight="1" x14ac:dyDescent="0.25">
      <c r="A128" s="254">
        <v>1</v>
      </c>
      <c r="B128" s="257" t="s">
        <v>173</v>
      </c>
      <c r="C128" s="256"/>
      <c r="D128" s="256"/>
      <c r="E128" s="255"/>
      <c r="F128" s="244">
        <f>'F5 - Frais et recettes'!C4-'F5 - Frais et recettes'!C10-'F5 - Frais et recettes'!C11</f>
        <v>0</v>
      </c>
      <c r="G128" s="244">
        <f>SUM('F5 - Frais et recettes'!C5:C8)-'F5 - Frais et recettes'!C12-'F5 - Frais et recettes'!C13</f>
        <v>0</v>
      </c>
      <c r="H128" s="244">
        <f>F128+G128</f>
        <v>0</v>
      </c>
      <c r="I128" s="244" t="e">
        <f>H128/C$26</f>
        <v>#DIV/0!</v>
      </c>
      <c r="J128" s="217" t="e">
        <f t="shared" ref="J128:J134" si="3">I128-FS128</f>
        <v>#DIV/0!</v>
      </c>
    </row>
    <row r="129" spans="1:10" ht="14.45" customHeight="1" x14ac:dyDescent="0.25">
      <c r="A129" s="254">
        <v>2</v>
      </c>
      <c r="B129" s="257" t="s">
        <v>174</v>
      </c>
      <c r="C129" s="256"/>
      <c r="D129" s="256"/>
      <c r="E129" s="255"/>
      <c r="F129" s="244">
        <f>'F5 - Frais et recettes'!D4-'F5 - Frais et recettes'!D10-'F5 - Frais et recettes'!D11</f>
        <v>0</v>
      </c>
      <c r="G129" s="244">
        <f>SUM('F5 - Frais et recettes'!D5:D8)-'F5 - Frais et recettes'!D12-'F5 - Frais et recettes'!D13</f>
        <v>0</v>
      </c>
      <c r="H129" s="244">
        <f t="shared" ref="H129:H134" si="4">F129+G129</f>
        <v>0</v>
      </c>
      <c r="I129" s="244" t="e">
        <f t="shared" ref="I129:I134" si="5">H129/C$26</f>
        <v>#DIV/0!</v>
      </c>
      <c r="J129" s="217" t="e">
        <f t="shared" si="3"/>
        <v>#DIV/0!</v>
      </c>
    </row>
    <row r="130" spans="1:10" ht="14.45" customHeight="1" x14ac:dyDescent="0.25">
      <c r="A130" s="254">
        <v>3</v>
      </c>
      <c r="B130" s="257" t="s">
        <v>175</v>
      </c>
      <c r="C130" s="256"/>
      <c r="D130" s="256"/>
      <c r="E130" s="255"/>
      <c r="F130" s="244">
        <f>'F5 - Frais et recettes'!E4-'F5 - Frais et recettes'!E10-'F5 - Frais et recettes'!E11</f>
        <v>0</v>
      </c>
      <c r="G130" s="244">
        <f>SUM('F5 - Frais et recettes'!E5:E8)-'F5 - Frais et recettes'!E12-'F5 - Frais et recettes'!E13</f>
        <v>0</v>
      </c>
      <c r="H130" s="244">
        <f t="shared" si="4"/>
        <v>0</v>
      </c>
      <c r="I130" s="244" t="e">
        <f t="shared" si="5"/>
        <v>#DIV/0!</v>
      </c>
      <c r="J130" s="217" t="e">
        <f t="shared" si="3"/>
        <v>#DIV/0!</v>
      </c>
    </row>
    <row r="131" spans="1:10" ht="14.45" customHeight="1" x14ac:dyDescent="0.25">
      <c r="A131" s="254">
        <v>4</v>
      </c>
      <c r="B131" s="257" t="s">
        <v>172</v>
      </c>
      <c r="C131" s="256"/>
      <c r="D131" s="256"/>
      <c r="E131" s="255"/>
      <c r="F131" s="244">
        <f>'F5 - Frais et recettes'!F4-'F5 - Frais et recettes'!F10-'F5 - Frais et recettes'!F11</f>
        <v>0</v>
      </c>
      <c r="G131" s="244">
        <f>SUM('F5 - Frais et recettes'!F5:F8)-'F5 - Frais et recettes'!F12-'F5 - Frais et recettes'!F13</f>
        <v>0</v>
      </c>
      <c r="H131" s="244">
        <f t="shared" si="4"/>
        <v>0</v>
      </c>
      <c r="I131" s="244" t="e">
        <f t="shared" si="5"/>
        <v>#DIV/0!</v>
      </c>
      <c r="J131" s="217" t="e">
        <f t="shared" si="3"/>
        <v>#DIV/0!</v>
      </c>
    </row>
    <row r="132" spans="1:10" ht="14.45" customHeight="1" x14ac:dyDescent="0.25">
      <c r="A132" s="254">
        <v>5</v>
      </c>
      <c r="B132" s="257" t="s">
        <v>238</v>
      </c>
      <c r="C132" s="256"/>
      <c r="D132" s="256"/>
      <c r="E132" s="255"/>
      <c r="F132" s="244">
        <f>'F5 - Frais et recettes'!G4-'F5 - Frais et recettes'!G10-'F5 - Frais et recettes'!G11</f>
        <v>0</v>
      </c>
      <c r="G132" s="244">
        <f>SUM('F5 - Frais et recettes'!G5:G8)-'F5 - Frais et recettes'!G12-'F5 - Frais et recettes'!G13</f>
        <v>0</v>
      </c>
      <c r="H132" s="244">
        <f t="shared" si="4"/>
        <v>0</v>
      </c>
      <c r="I132" s="244" t="e">
        <f t="shared" si="5"/>
        <v>#DIV/0!</v>
      </c>
      <c r="J132" s="217" t="e">
        <f t="shared" si="3"/>
        <v>#DIV/0!</v>
      </c>
    </row>
    <row r="133" spans="1:10" ht="14.45" customHeight="1" x14ac:dyDescent="0.25">
      <c r="A133" s="254">
        <v>6</v>
      </c>
      <c r="B133" s="257" t="s">
        <v>188</v>
      </c>
      <c r="C133" s="256"/>
      <c r="D133" s="256"/>
      <c r="E133" s="255"/>
      <c r="F133" s="244">
        <f>'F5 - Frais et recettes'!H4-'F5 - Frais et recettes'!H10-'F5 - Frais et recettes'!H11</f>
        <v>0</v>
      </c>
      <c r="G133" s="244">
        <f>SUM('F5 - Frais et recettes'!H5:H8)-'F5 - Frais et recettes'!H12-'F5 - Frais et recettes'!H13</f>
        <v>0</v>
      </c>
      <c r="H133" s="244">
        <f t="shared" si="4"/>
        <v>0</v>
      </c>
      <c r="I133" s="244" t="e">
        <f t="shared" si="5"/>
        <v>#DIV/0!</v>
      </c>
      <c r="J133" s="217" t="e">
        <f t="shared" si="3"/>
        <v>#DIV/0!</v>
      </c>
    </row>
    <row r="134" spans="1:10" ht="14.45" customHeight="1" x14ac:dyDescent="0.25">
      <c r="A134" s="254">
        <v>7</v>
      </c>
      <c r="B134" s="253" t="s">
        <v>176</v>
      </c>
      <c r="C134" s="252"/>
      <c r="D134" s="252"/>
      <c r="E134" s="251"/>
      <c r="F134" s="244">
        <f>'F5 - Frais et recettes'!I4-'F5 - Frais et recettes'!I10-'F5 - Frais et recettes'!I11</f>
        <v>0</v>
      </c>
      <c r="G134" s="244">
        <f>SUM('F5 - Frais et recettes'!I5:I8)-'F5 - Frais et recettes'!I12-'F5 - Frais et recettes'!I13</f>
        <v>0</v>
      </c>
      <c r="H134" s="244">
        <f t="shared" si="4"/>
        <v>0</v>
      </c>
      <c r="I134" s="244" t="e">
        <f t="shared" si="5"/>
        <v>#DIV/0!</v>
      </c>
      <c r="J134" s="217" t="e">
        <f t="shared" si="3"/>
        <v>#DIV/0!</v>
      </c>
    </row>
    <row r="135" spans="1:10" x14ac:dyDescent="0.25">
      <c r="A135" s="70"/>
      <c r="B135" s="250" t="s">
        <v>531</v>
      </c>
      <c r="C135" s="250"/>
      <c r="D135" s="250"/>
      <c r="E135" s="250"/>
      <c r="F135" s="249">
        <f>SUM(F128:F134)</f>
        <v>0</v>
      </c>
      <c r="G135" s="249">
        <f>SUM(G128:G134)</f>
        <v>0</v>
      </c>
      <c r="H135" s="240">
        <f>SUM(H128:H134)</f>
        <v>0</v>
      </c>
      <c r="I135" s="249" t="e">
        <f>SUM(I128:I134)</f>
        <v>#DIV/0!</v>
      </c>
      <c r="J135" s="249" t="e">
        <f>SUM(J128:J134)</f>
        <v>#DIV/0!</v>
      </c>
    </row>
    <row r="136" spans="1:10" x14ac:dyDescent="0.25">
      <c r="A136" s="70"/>
      <c r="B136" s="70"/>
      <c r="C136" s="70"/>
      <c r="D136" s="70"/>
      <c r="E136" s="70"/>
      <c r="F136" s="683"/>
      <c r="G136" s="683"/>
      <c r="H136" s="683"/>
      <c r="I136" s="683"/>
      <c r="J136" s="70"/>
    </row>
    <row r="137" spans="1:10" x14ac:dyDescent="0.25">
      <c r="A137" s="70"/>
      <c r="B137" s="70"/>
      <c r="C137" s="70"/>
      <c r="D137" s="70"/>
      <c r="E137" s="70"/>
      <c r="F137" s="243"/>
      <c r="G137" s="245"/>
      <c r="H137" s="245"/>
      <c r="I137" s="245"/>
    </row>
    <row r="138" spans="1:10" x14ac:dyDescent="0.25">
      <c r="A138" s="70"/>
      <c r="B138" s="70"/>
      <c r="C138" s="70"/>
      <c r="D138" s="70"/>
      <c r="E138" s="70"/>
      <c r="F138" s="243"/>
      <c r="G138" s="245"/>
      <c r="H138" s="245"/>
      <c r="I138" s="245"/>
    </row>
    <row r="139" spans="1:10" x14ac:dyDescent="0.25">
      <c r="A139" s="70"/>
      <c r="B139" s="248" t="s">
        <v>530</v>
      </c>
      <c r="C139" s="247" t="e">
        <f>C93+H135</f>
        <v>#VALUE!</v>
      </c>
      <c r="D139" s="246"/>
      <c r="E139" s="70"/>
      <c r="F139" s="243"/>
      <c r="G139" s="245"/>
      <c r="H139" s="245"/>
      <c r="I139" s="245"/>
    </row>
    <row r="140" spans="1:10" x14ac:dyDescent="0.25">
      <c r="A140" s="70"/>
      <c r="B140" s="217" t="s">
        <v>529</v>
      </c>
      <c r="C140" s="244" t="e">
        <f>C139/C26</f>
        <v>#VALUE!</v>
      </c>
      <c r="D140" s="217" t="e">
        <f>C140-FM140</f>
        <v>#VALUE!</v>
      </c>
      <c r="E140" s="70"/>
      <c r="F140" s="243"/>
      <c r="G140" s="70"/>
      <c r="H140" s="70"/>
    </row>
    <row r="141" spans="1:10" ht="30" x14ac:dyDescent="0.25">
      <c r="A141" s="70"/>
      <c r="B141" s="242" t="s">
        <v>528</v>
      </c>
      <c r="C141" s="217" t="e">
        <f>C26/B42</f>
        <v>#N/A</v>
      </c>
      <c r="D141" s="217" t="e">
        <f>C141-FM141</f>
        <v>#N/A</v>
      </c>
      <c r="E141" s="70"/>
      <c r="F141" s="70"/>
      <c r="G141" s="70"/>
      <c r="H141" s="70"/>
    </row>
    <row r="142" spans="1:10" x14ac:dyDescent="0.25">
      <c r="A142" s="70"/>
      <c r="B142" s="217" t="s">
        <v>527</v>
      </c>
      <c r="C142" s="28" t="e">
        <f>C141/D124</f>
        <v>#N/A</v>
      </c>
      <c r="D142" s="217" t="e">
        <f>C142-FM142</f>
        <v>#N/A</v>
      </c>
      <c r="E142" s="70"/>
      <c r="F142" s="70"/>
      <c r="G142" s="70"/>
      <c r="H142" s="70"/>
    </row>
    <row r="143" spans="1:10" ht="30" x14ac:dyDescent="0.25">
      <c r="A143" s="70"/>
      <c r="B143" s="242" t="s">
        <v>526</v>
      </c>
      <c r="C143" s="28" t="e">
        <f>C141/F125</f>
        <v>#N/A</v>
      </c>
      <c r="D143" s="217" t="e">
        <f>C143-FM143</f>
        <v>#N/A</v>
      </c>
      <c r="E143" s="70"/>
      <c r="F143" s="70"/>
      <c r="G143" s="70"/>
      <c r="H143" s="70"/>
    </row>
    <row r="144" spans="1:10" ht="30" x14ac:dyDescent="0.25">
      <c r="A144" s="70"/>
      <c r="B144" s="241" t="s">
        <v>525</v>
      </c>
      <c r="C144" s="240">
        <f>SUM('F2 - Facturation H'!$M:$M)+SUM('F2 - Facturation J'!$I$13)</f>
        <v>0</v>
      </c>
      <c r="D144" s="70"/>
      <c r="E144" s="70"/>
      <c r="F144" s="70"/>
      <c r="G144" s="70"/>
      <c r="H144" s="70"/>
    </row>
    <row r="145" spans="1:8" ht="15.75" x14ac:dyDescent="0.25">
      <c r="A145" s="684"/>
      <c r="B145" s="239" t="s">
        <v>524</v>
      </c>
      <c r="C145" s="238" t="e">
        <f>C144-C139</f>
        <v>#VALUE!</v>
      </c>
      <c r="D145" s="70" t="e">
        <f>IF(C145&lt;0,"Perte","Bénéfice")</f>
        <v>#VALUE!</v>
      </c>
      <c r="E145" s="70"/>
      <c r="F145" s="70"/>
      <c r="G145" s="70"/>
      <c r="H145" s="70"/>
    </row>
    <row r="146" spans="1:8" x14ac:dyDescent="0.25">
      <c r="A146" s="685"/>
      <c r="C146" s="686" t="e">
        <f>C145-'F6 - Bénéfice_perte'!C6+'F6 - Bénéfice_perte'!B33+'F6 - Bénéfice_perte'!B30</f>
        <v>#VALUE!</v>
      </c>
    </row>
    <row r="147" spans="1:8" x14ac:dyDescent="0.25">
      <c r="A147" s="685"/>
      <c r="C147" s="687"/>
    </row>
    <row r="148" spans="1:8" x14ac:dyDescent="0.25">
      <c r="D148" s="245"/>
    </row>
    <row r="151" spans="1:8" ht="18.75" x14ac:dyDescent="0.3">
      <c r="A151" s="688" t="str">
        <f>'F0 - Générales'!B4</f>
        <v>xxx</v>
      </c>
    </row>
    <row r="153" spans="1:8" x14ac:dyDescent="0.25">
      <c r="A153" s="237" t="str">
        <f>'F0 - Générales'!B6&amp;" "&amp;'F0 - Générales'!B7</f>
        <v>Journalier Base/Ortho</v>
      </c>
    </row>
    <row r="154" spans="1:8" x14ac:dyDescent="0.25">
      <c r="A154" s="2" t="str">
        <f>"RTT "&amp;Data!$B$4</f>
        <v>RTT 2024</v>
      </c>
      <c r="B154" s="7">
        <f>D124</f>
        <v>1595.0699999999997</v>
      </c>
      <c r="C154" t="s">
        <v>523</v>
      </c>
      <c r="G154" s="225" t="s">
        <v>522</v>
      </c>
      <c r="H154" s="236" t="s">
        <v>521</v>
      </c>
    </row>
    <row r="155" spans="1:8" x14ac:dyDescent="0.25">
      <c r="A155" s="2" t="s">
        <v>520</v>
      </c>
      <c r="B155" s="217" t="e">
        <f>B42</f>
        <v>#N/A</v>
      </c>
      <c r="G155" s="2" t="s">
        <v>499</v>
      </c>
      <c r="H155" s="2"/>
    </row>
    <row r="156" spans="1:8" x14ac:dyDescent="0.25">
      <c r="B156" s="70"/>
      <c r="G156" s="2" t="s">
        <v>484</v>
      </c>
      <c r="H156" s="2"/>
    </row>
    <row r="157" spans="1:8" x14ac:dyDescent="0.25">
      <c r="A157" s="218" t="s">
        <v>519</v>
      </c>
      <c r="B157" s="618" t="e">
        <f>B154*B155*0.75</f>
        <v>#N/A</v>
      </c>
      <c r="C157" s="37" t="s">
        <v>518</v>
      </c>
      <c r="G157" s="2" t="s">
        <v>498</v>
      </c>
      <c r="H157" s="2"/>
    </row>
    <row r="158" spans="1:8" x14ac:dyDescent="0.25">
      <c r="G158" s="2" t="s">
        <v>497</v>
      </c>
      <c r="H158" s="2"/>
    </row>
    <row r="159" spans="1:8" ht="14.45" customHeight="1" x14ac:dyDescent="0.25">
      <c r="A159" s="230" t="s">
        <v>517</v>
      </c>
      <c r="B159" s="229"/>
      <c r="C159" s="229"/>
      <c r="D159" s="229"/>
      <c r="E159" s="228"/>
      <c r="G159" s="2" t="s">
        <v>496</v>
      </c>
      <c r="H159" s="2"/>
    </row>
    <row r="160" spans="1:8" ht="45.75" x14ac:dyDescent="0.3">
      <c r="A160" s="235"/>
      <c r="B160" s="234"/>
      <c r="C160" s="233"/>
      <c r="D160" s="218" t="s">
        <v>494</v>
      </c>
      <c r="E160" s="232" t="s">
        <v>516</v>
      </c>
      <c r="G160" s="17"/>
    </row>
    <row r="161" spans="1:7" x14ac:dyDescent="0.25">
      <c r="A161" s="94" t="s">
        <v>515</v>
      </c>
      <c r="B161" s="94"/>
      <c r="C161" s="94"/>
      <c r="D161" s="219" t="e">
        <f>C56</f>
        <v>#VALUE!</v>
      </c>
      <c r="E161" s="219" t="e">
        <f t="shared" ref="E161:E166" si="6">D161/$B$155</f>
        <v>#VALUE!</v>
      </c>
    </row>
    <row r="162" spans="1:7" x14ac:dyDescent="0.25">
      <c r="A162" s="94" t="s">
        <v>514</v>
      </c>
      <c r="B162" s="94"/>
      <c r="C162" s="94"/>
      <c r="D162" s="219" t="e">
        <f>C70</f>
        <v>#VALUE!</v>
      </c>
      <c r="E162" s="219" t="e">
        <f t="shared" si="6"/>
        <v>#VALUE!</v>
      </c>
    </row>
    <row r="163" spans="1:7" x14ac:dyDescent="0.25">
      <c r="A163" s="94" t="s">
        <v>513</v>
      </c>
      <c r="B163" s="94"/>
      <c r="C163" s="94"/>
      <c r="D163" s="219" t="e">
        <f>C84</f>
        <v>#VALUE!</v>
      </c>
      <c r="E163" s="219" t="e">
        <f t="shared" si="6"/>
        <v>#VALUE!</v>
      </c>
    </row>
    <row r="164" spans="1:7" x14ac:dyDescent="0.25">
      <c r="A164" s="94" t="s">
        <v>512</v>
      </c>
      <c r="B164" s="94"/>
      <c r="C164" s="94"/>
      <c r="D164" s="219" t="e">
        <f>C87</f>
        <v>#VALUE!</v>
      </c>
      <c r="E164" s="219" t="e">
        <f t="shared" si="6"/>
        <v>#VALUE!</v>
      </c>
    </row>
    <row r="165" spans="1:7" x14ac:dyDescent="0.25">
      <c r="A165" s="94" t="s">
        <v>208</v>
      </c>
      <c r="B165" s="94"/>
      <c r="C165" s="94"/>
      <c r="D165" s="219">
        <f>C90</f>
        <v>0</v>
      </c>
      <c r="E165" s="219" t="e">
        <f t="shared" si="6"/>
        <v>#N/A</v>
      </c>
    </row>
    <row r="166" spans="1:7" x14ac:dyDescent="0.25">
      <c r="A166" s="94" t="s">
        <v>511</v>
      </c>
      <c r="B166" s="94"/>
      <c r="C166" s="94"/>
      <c r="D166" s="633">
        <f>'F5 - Frais et recettes'!J6+'F5 - Frais et recettes'!J7+'F5 - Frais et recettes'!J8-F166</f>
        <v>0</v>
      </c>
      <c r="E166" s="633" t="e">
        <f t="shared" si="6"/>
        <v>#N/A</v>
      </c>
      <c r="F166">
        <f>0.991599*839.975/855.62*E188</f>
        <v>0</v>
      </c>
      <c r="G166" t="s">
        <v>510</v>
      </c>
    </row>
    <row r="167" spans="1:7" x14ac:dyDescent="0.25">
      <c r="A167" s="231" t="s">
        <v>69</v>
      </c>
      <c r="B167" s="231"/>
      <c r="C167" s="231"/>
      <c r="D167" s="222" t="e">
        <f>SUM(D161:D166)</f>
        <v>#VALUE!</v>
      </c>
      <c r="E167" s="222" t="e">
        <f>SUM(E161:E166)</f>
        <v>#VALUE!</v>
      </c>
    </row>
    <row r="168" spans="1:7" x14ac:dyDescent="0.25">
      <c r="D168" s="216"/>
      <c r="E168" s="216"/>
    </row>
    <row r="169" spans="1:7" x14ac:dyDescent="0.25">
      <c r="A169" s="230" t="s">
        <v>509</v>
      </c>
      <c r="B169" s="229"/>
      <c r="C169" s="228"/>
      <c r="D169" s="227"/>
      <c r="E169" s="227"/>
    </row>
    <row r="170" spans="1:7" x14ac:dyDescent="0.25">
      <c r="A170" s="218" t="s">
        <v>508</v>
      </c>
      <c r="B170" s="218" t="s">
        <v>46</v>
      </c>
      <c r="C170" s="218" t="s">
        <v>507</v>
      </c>
    </row>
    <row r="171" spans="1:7" ht="45" x14ac:dyDescent="0.25">
      <c r="A171" s="2" t="s">
        <v>71</v>
      </c>
      <c r="B171" s="217" t="e">
        <f t="shared" ref="B171:C180" si="7">B32</f>
        <v>#N/A</v>
      </c>
      <c r="C171" s="217" t="e">
        <f t="shared" si="7"/>
        <v>#VALUE!</v>
      </c>
      <c r="E171" s="226" t="s">
        <v>506</v>
      </c>
    </row>
    <row r="172" spans="1:7" x14ac:dyDescent="0.25">
      <c r="A172" s="2" t="s">
        <v>181</v>
      </c>
      <c r="B172" s="217" t="e">
        <f t="shared" si="7"/>
        <v>#N/A</v>
      </c>
      <c r="C172" s="217" t="e">
        <f t="shared" si="7"/>
        <v>#VALUE!</v>
      </c>
      <c r="E172" s="226"/>
      <c r="F172" s="225" t="e">
        <f>B181*B154*0.675</f>
        <v>#N/A</v>
      </c>
      <c r="G172" s="2" t="s">
        <v>505</v>
      </c>
    </row>
    <row r="173" spans="1:7" ht="45" x14ac:dyDescent="0.25">
      <c r="A173" s="2" t="s">
        <v>182</v>
      </c>
      <c r="B173" s="217" t="e">
        <f t="shared" si="7"/>
        <v>#N/A</v>
      </c>
      <c r="C173" s="217" t="e">
        <f t="shared" si="7"/>
        <v>#VALUE!</v>
      </c>
      <c r="E173" s="226" t="s">
        <v>504</v>
      </c>
    </row>
    <row r="174" spans="1:7" x14ac:dyDescent="0.25">
      <c r="A174" s="2" t="s">
        <v>183</v>
      </c>
      <c r="B174" s="217" t="e">
        <f t="shared" si="7"/>
        <v>#N/A</v>
      </c>
      <c r="C174" s="217" t="e">
        <f t="shared" si="7"/>
        <v>#VALUE!</v>
      </c>
      <c r="E174" s="226"/>
      <c r="F174" s="225" t="e">
        <f>B181*B154*0.825</f>
        <v>#N/A</v>
      </c>
      <c r="G174" s="2" t="s">
        <v>503</v>
      </c>
    </row>
    <row r="175" spans="1:7" x14ac:dyDescent="0.25">
      <c r="A175" s="2" t="s">
        <v>184</v>
      </c>
      <c r="B175" s="217" t="e">
        <f t="shared" si="7"/>
        <v>#N/A</v>
      </c>
      <c r="C175" s="217" t="e">
        <f t="shared" si="7"/>
        <v>#VALUE!</v>
      </c>
    </row>
    <row r="176" spans="1:7" x14ac:dyDescent="0.25">
      <c r="A176" s="2" t="s">
        <v>72</v>
      </c>
      <c r="B176" s="217" t="e">
        <f t="shared" si="7"/>
        <v>#N/A</v>
      </c>
      <c r="C176" s="217" t="e">
        <f t="shared" si="7"/>
        <v>#VALUE!</v>
      </c>
      <c r="E176" s="218" t="s">
        <v>502</v>
      </c>
      <c r="F176" s="224" t="s">
        <v>501</v>
      </c>
      <c r="G176" t="s">
        <v>500</v>
      </c>
    </row>
    <row r="177" spans="1:6" x14ac:dyDescent="0.25">
      <c r="A177" s="2" t="s">
        <v>73</v>
      </c>
      <c r="B177" s="217" t="e">
        <f t="shared" si="7"/>
        <v>#N/A</v>
      </c>
      <c r="C177" s="217" t="e">
        <f t="shared" si="7"/>
        <v>#VALUE!</v>
      </c>
      <c r="E177" s="2" t="s">
        <v>499</v>
      </c>
      <c r="F177" s="28" t="e">
        <f>(B178+B179)/B181</f>
        <v>#N/A</v>
      </c>
    </row>
    <row r="178" spans="1:6" x14ac:dyDescent="0.25">
      <c r="A178" s="2" t="s">
        <v>206</v>
      </c>
      <c r="B178" s="217" t="e">
        <f t="shared" si="7"/>
        <v>#N/A</v>
      </c>
      <c r="C178" s="217" t="e">
        <f t="shared" si="7"/>
        <v>#VALUE!</v>
      </c>
      <c r="E178" s="2" t="s">
        <v>484</v>
      </c>
      <c r="F178" s="28" t="e">
        <f>(B177+B176)/B181</f>
        <v>#N/A</v>
      </c>
    </row>
    <row r="179" spans="1:6" x14ac:dyDescent="0.25">
      <c r="A179" s="2" t="s">
        <v>74</v>
      </c>
      <c r="B179" s="217" t="e">
        <f t="shared" si="7"/>
        <v>#N/A</v>
      </c>
      <c r="C179" s="217" t="e">
        <f t="shared" si="7"/>
        <v>#VALUE!</v>
      </c>
      <c r="E179" s="2" t="s">
        <v>498</v>
      </c>
      <c r="F179" s="28" t="e">
        <f>(B175+B173)/B181</f>
        <v>#N/A</v>
      </c>
    </row>
    <row r="180" spans="1:6" x14ac:dyDescent="0.25">
      <c r="A180" s="2" t="s">
        <v>75</v>
      </c>
      <c r="B180" s="217" t="e">
        <f t="shared" si="7"/>
        <v>#N/A</v>
      </c>
      <c r="C180" s="217" t="e">
        <f t="shared" si="7"/>
        <v>#VALUE!</v>
      </c>
      <c r="E180" s="2" t="s">
        <v>497</v>
      </c>
      <c r="F180" s="28" t="e">
        <f>B180/B181</f>
        <v>#N/A</v>
      </c>
    </row>
    <row r="181" spans="1:6" x14ac:dyDescent="0.25">
      <c r="A181" s="218" t="s">
        <v>69</v>
      </c>
      <c r="B181" s="223" t="e">
        <f>SUM(B171:B180)</f>
        <v>#N/A</v>
      </c>
      <c r="C181" s="222" t="e">
        <f>SUM(C171:C180)</f>
        <v>#VALUE!</v>
      </c>
      <c r="E181" s="2" t="s">
        <v>496</v>
      </c>
      <c r="F181" s="28" t="e">
        <f>(B171+B172+B174)/B181</f>
        <v>#N/A</v>
      </c>
    </row>
    <row r="182" spans="1:6" x14ac:dyDescent="0.25">
      <c r="B182" s="70"/>
      <c r="C182" s="70"/>
    </row>
    <row r="186" spans="1:6" x14ac:dyDescent="0.25">
      <c r="A186" s="221" t="s">
        <v>495</v>
      </c>
      <c r="B186" s="221"/>
      <c r="C186" s="220"/>
      <c r="D186" s="220"/>
    </row>
    <row r="187" spans="1:6" x14ac:dyDescent="0.25">
      <c r="A187" s="218" t="s">
        <v>494</v>
      </c>
      <c r="B187" s="218" t="s">
        <v>493</v>
      </c>
    </row>
    <row r="188" spans="1:6" x14ac:dyDescent="0.25">
      <c r="A188" s="219">
        <v>18275.189999999999</v>
      </c>
      <c r="B188" s="219" t="e">
        <f>A188/E188</f>
        <v>#DIV/0!</v>
      </c>
      <c r="D188" s="218" t="s">
        <v>492</v>
      </c>
      <c r="E188" s="217">
        <f>C26</f>
        <v>0</v>
      </c>
    </row>
    <row r="189" spans="1:6" x14ac:dyDescent="0.25">
      <c r="E189" s="70"/>
    </row>
    <row r="190" spans="1:6" x14ac:dyDescent="0.25">
      <c r="A190" s="216">
        <f>A188+D166</f>
        <v>18275.189999999999</v>
      </c>
    </row>
    <row r="191" spans="1:6" x14ac:dyDescent="0.25">
      <c r="A191" s="216">
        <f>A190+F166</f>
        <v>18275.189999999999</v>
      </c>
    </row>
    <row r="192" spans="1:6" x14ac:dyDescent="0.25">
      <c r="A192" s="216"/>
    </row>
    <row r="201" spans="1:1" x14ac:dyDescent="0.25">
      <c r="A201" s="215" t="s">
        <v>491</v>
      </c>
    </row>
    <row r="202" spans="1:1" x14ac:dyDescent="0.25">
      <c r="A202" s="214" t="s">
        <v>490</v>
      </c>
    </row>
    <row r="203" spans="1:1" x14ac:dyDescent="0.25">
      <c r="A203" s="213" t="s">
        <v>489</v>
      </c>
    </row>
    <row r="204" spans="1:1" x14ac:dyDescent="0.25">
      <c r="A204" s="212" t="s">
        <v>488</v>
      </c>
    </row>
    <row r="205" spans="1:1" x14ac:dyDescent="0.25">
      <c r="A205" s="211" t="s">
        <v>487</v>
      </c>
    </row>
    <row r="206" spans="1:1" x14ac:dyDescent="0.25">
      <c r="A206" s="210" t="s">
        <v>486</v>
      </c>
    </row>
    <row r="207" spans="1:1" x14ac:dyDescent="0.25">
      <c r="A207" t="s">
        <v>486</v>
      </c>
    </row>
  </sheetData>
  <sheetProtection algorithmName="SHA-512" hashValue="2vgBMOF86aVqmn62JR+rnQ5P5tfkoTUs/EWDlR9ZjTbZhnVjFcJ1KUJRCpX8kv9zWdnUrRjgr36MGUr+jUoYMg==" saltValue="rhLpzlgWweB+3oNlsBFsDQ==" spinCount="100000" sheet="1" objects="1" scenarios="1"/>
  <conditionalFormatting sqref="E188">
    <cfRule type="expression" dxfId="5" priority="4">
      <formula>$E$59&gt;$F$45</formula>
    </cfRule>
    <cfRule type="expression" dxfId="4" priority="5">
      <formula>"$B$35&lt;$F$21"</formula>
    </cfRule>
    <cfRule type="expression" dxfId="3" priority="6">
      <formula>"$F$21=&lt;$B$35=&lt;$F$23"</formula>
    </cfRule>
  </conditionalFormatting>
  <conditionalFormatting sqref="F179">
    <cfRule type="expression" dxfId="2" priority="1">
      <formula>$F$50&gt;1.1*$H$28</formula>
    </cfRule>
  </conditionalFormatting>
  <conditionalFormatting sqref="F180">
    <cfRule type="expression" dxfId="1" priority="2">
      <formula>$F$51&gt;1.1*$H$29</formula>
    </cfRule>
  </conditionalFormatting>
  <conditionalFormatting sqref="F181">
    <cfRule type="expression" dxfId="0" priority="3">
      <formula>$F$52&gt;1.1*$H$30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17</vt:i4>
      </vt:variant>
      <vt:variant>
        <vt:lpstr>Named Ranges</vt:lpstr>
      </vt:variant>
      <vt:variant>
        <vt:i4>3</vt:i4>
      </vt:variant>
    </vt:vector>
  </HeadingPairs>
  <TitlesOfParts>
    <vt:vector size="20" baseType="lpstr">
      <vt:lpstr>Carrières et points</vt:lpstr>
      <vt:lpstr>Data</vt:lpstr>
      <vt:lpstr>F0 - Générales</vt:lpstr>
      <vt:lpstr>F1 - Infos compl H</vt:lpstr>
      <vt:lpstr>F1 - Infos compl J</vt:lpstr>
      <vt:lpstr>F2 - Facturation H</vt:lpstr>
      <vt:lpstr>F2 - Facturation J</vt:lpstr>
      <vt:lpstr>Explication calcul ETP</vt:lpstr>
      <vt:lpstr>Aide au calcul ETP</vt:lpstr>
      <vt:lpstr>F3 - RDP - Effectif</vt:lpstr>
      <vt:lpstr>F3 - RDP - Specifique</vt:lpstr>
      <vt:lpstr>F4 - RTT</vt:lpstr>
      <vt:lpstr>F5 - Frais et recettes</vt:lpstr>
      <vt:lpstr>F6 - Bénéfice_perte</vt:lpstr>
      <vt:lpstr>Test de plausibilité - FEDAS</vt:lpstr>
      <vt:lpstr>Test de plausibilité - MENJE</vt:lpstr>
      <vt:lpstr>Synthèse</vt:lpstr>
      <vt:lpstr>'Aide au calcul ETP'!Print_Area</vt:lpstr>
      <vt:lpstr>'F1 - Infos compl J'!Print_Area</vt:lpstr>
      <vt:lpstr>'Test de plausibilité - MENJE'!Print_Area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Pierre-Yves Muri</dc:creator>
  <cp:lastModifiedBy>Youssef El Bertali</cp:lastModifiedBy>
  <cp:lastPrinted>2020-04-09T11:37:11Z</cp:lastPrinted>
  <dcterms:created xsi:type="dcterms:W3CDTF">2018-03-26T08:42:40Z</dcterms:created>
  <dcterms:modified xsi:type="dcterms:W3CDTF">2025-03-25T07:49:10Z</dcterms:modified>
</cp:coreProperties>
</file>