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tables/table2.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codeName="ThisWorkbook"/>
  <mc:AlternateContent xmlns:mc="http://schemas.openxmlformats.org/markup-compatibility/2006">
    <mc:Choice Requires="x15">
      <x15ac:absPath xmlns:x15ac="http://schemas.microsoft.com/office/spreadsheetml/2010/11/ac" url="T:\SEA\private\Cellule Agrements\Cellule dispositif qualité\Nouveau prestataire CSA\"/>
    </mc:Choice>
  </mc:AlternateContent>
  <xr:revisionPtr revIDLastSave="0" documentId="13_ncr:1_{7B0B3599-CD02-46F6-88C4-345EF6BABFD1}" xr6:coauthVersionLast="36" xr6:coauthVersionMax="36" xr10:uidLastSave="{00000000-0000-0000-0000-000000000000}"/>
  <bookViews>
    <workbookView xWindow="0" yWindow="0" windowWidth="28800" windowHeight="12225" activeTab="2" xr2:uid="{00000000-000D-0000-FFFF-FFFF00000000}"/>
  </bookViews>
  <sheets>
    <sheet name="Guide" sheetId="50" r:id="rId1"/>
    <sheet name="Informations générales" sheetId="2" r:id="rId2"/>
    <sheet name="Détail Personnel" sheetId="1" r:id="rId3"/>
    <sheet name="1" sheetId="5" r:id="rId4"/>
    <sheet name="Qualifications" sheetId="3" state="hidden" r:id="rId5"/>
  </sheets>
  <externalReferences>
    <externalReference r:id="rId6"/>
    <externalReference r:id="rId7"/>
    <externalReference r:id="rId8"/>
    <externalReference r:id="rId9"/>
  </externalReferences>
  <definedNames>
    <definedName name="_ftn2" localSheetId="0">Guide!#REF!</definedName>
    <definedName name="_ftn3" localSheetId="0">Guide!$A$23</definedName>
    <definedName name="_ftnref1" localSheetId="0">Guide!$A$14</definedName>
    <definedName name="_ftnref2" localSheetId="0">Guide!#REF!</definedName>
    <definedName name="_ftnref3" localSheetId="0">Guide!#REF!</definedName>
    <definedName name="_Toc493502626" localSheetId="0">Guide!#REF!</definedName>
    <definedName name="_Toc493502638" localSheetId="0">Guide!$B$12</definedName>
    <definedName name="année" localSheetId="3">'[1]Variables - INTERNE'!#REF!</definedName>
    <definedName name="année">'[2]Variables - INTERNE'!#REF!</definedName>
    <definedName name="année_1">#N/A</definedName>
    <definedName name="année_2">#N/A</definedName>
    <definedName name="année_3">#N/A</definedName>
    <definedName name="année_4">#N/A</definedName>
    <definedName name="balanceACCOUNT" localSheetId="3">#REF!</definedName>
    <definedName name="balanceACCOUNT">#REF!</definedName>
    <definedName name="balanceACCOUNT_1">"#REF!"</definedName>
    <definedName name="balanceACCOUNT_2">"#REF!"</definedName>
    <definedName name="balanceACCOUNT_3">"#REF!"</definedName>
    <definedName name="balanceACCOUNT_4">"#REF!"</definedName>
    <definedName name="balanceACCOUNT_5">"#REF!"</definedName>
    <definedName name="balanceACCOUNT_6">"#REF!"</definedName>
    <definedName name="balanceACCOUNT_7">"#REF!"</definedName>
    <definedName name="bnhhb" localSheetId="3">'[1]Variables - INTERNE'!#REF!</definedName>
    <definedName name="bnhhb">'[3]Variables - INTERNE'!#REF!</definedName>
    <definedName name="creditACCOUNT" localSheetId="3">#REF!</definedName>
    <definedName name="creditACCOUNT">#REF!</definedName>
    <definedName name="creditACCOUNT_1">"#REF!"</definedName>
    <definedName name="creditACCOUNT_2">"#REF!"</definedName>
    <definedName name="creditACCOUNT_3">"#REF!"</definedName>
    <definedName name="creditACCOUNT_4">"#REF!"</definedName>
    <definedName name="creditACCOUNT_5">"#REF!"</definedName>
    <definedName name="creditACCOUNT_6">"#REF!"</definedName>
    <definedName name="creditACCOUNT_7">"#REF!"</definedName>
    <definedName name="déb_année" localSheetId="3">'[1]Variables - INTERNE'!#REF!</definedName>
    <definedName name="déb_année">'[2]Variables - INTERNE'!#REF!</definedName>
    <definedName name="déb_année_1">#N/A</definedName>
    <definedName name="déb_année_2">#N/A</definedName>
    <definedName name="déb_année_3">#N/A</definedName>
    <definedName name="déb_année_4">#N/A</definedName>
    <definedName name="debitACCOUNT" localSheetId="3">#REF!</definedName>
    <definedName name="debitACCOUNT">#REF!</definedName>
    <definedName name="debitACCOUNT_1">"#REF!"</definedName>
    <definedName name="debitACCOUNT_2">"#REF!"</definedName>
    <definedName name="debitACCOUNT_3">"#REF!"</definedName>
    <definedName name="debitACCOUNT_4">"#REF!"</definedName>
    <definedName name="debitACCOUNT_5">"#REF!"</definedName>
    <definedName name="debitACCOUNT_6">"#REF!"</definedName>
    <definedName name="debitACCOUNT_7">"#REF!"</definedName>
    <definedName name="enc_pa7" localSheetId="3">'[1]Détail SALAIRES CCT SAS'!#REF!</definedName>
    <definedName name="enc_pa7">'[2]Détail SALAIRES CCT SAS'!#REF!</definedName>
    <definedName name="enc_pa7_1">#N/A</definedName>
    <definedName name="enc_pa7_2">#N/A</definedName>
    <definedName name="enc_pa7_3">#N/A</definedName>
    <definedName name="enc_pa7_4">#N/A</definedName>
    <definedName name="enc_pa7_5">#N/A</definedName>
    <definedName name="fin_année" localSheetId="3">'[1]Variables - INTERNE'!#REF!</definedName>
    <definedName name="fin_année">'[2]Variables - INTERNE'!#REF!</definedName>
    <definedName name="fin_année_1">#N/A</definedName>
    <definedName name="fin_année_2">#N/A</definedName>
    <definedName name="fin_année_3">#N/A</definedName>
    <definedName name="fin_année_4">#N/A</definedName>
    <definedName name="ggg" localSheetId="3">'[1]Variables - INTERNE'!#REF!</definedName>
    <definedName name="ggg">'[2]Variables - INTERNE'!#REF!</definedName>
    <definedName name="ggg_1">#N/A</definedName>
    <definedName name="ggg_2">#N/A</definedName>
    <definedName name="ggg_3">#N/A</definedName>
    <definedName name="ggg_4">#N/A</definedName>
    <definedName name="H_encadrement" localSheetId="3">#REF!</definedName>
    <definedName name="H_encadrement">#REF!</definedName>
    <definedName name="H_encadrement_1">"#REF!"</definedName>
    <definedName name="H_encadrement_2">"#REF!"</definedName>
    <definedName name="H_encadrement_3">"#REF!"</definedName>
    <definedName name="H_encadrement_4">"#REF!"</definedName>
    <definedName name="idACCOUNT" localSheetId="3">#REF!</definedName>
    <definedName name="idACCOUNT">#REF!</definedName>
    <definedName name="idACCOUNT_1">"#REF!"</definedName>
    <definedName name="idACCOUNT_2">"#REF!"</definedName>
    <definedName name="idACCOUNT_3">"#REF!"</definedName>
    <definedName name="idACCOUNT_4">"#REF!"</definedName>
    <definedName name="idACCOUNT_5">"#REF!"</definedName>
    <definedName name="idACCOUNT_6">"#REF!"</definedName>
    <definedName name="idACCOUNT_7">"#REF!"</definedName>
    <definedName name="nameACCOUNT" localSheetId="3">#REF!</definedName>
    <definedName name="nameACCOUNT">#REF!</definedName>
    <definedName name="nameACCOUNT_1">"#REF!"</definedName>
    <definedName name="nameACCOUNT_2">"#REF!"</definedName>
    <definedName name="nameACCOUNT_3">"#REF!"</definedName>
    <definedName name="nameACCOUNT_4">"#REF!"</definedName>
    <definedName name="nameACCOUNT_5">"#REF!"</definedName>
    <definedName name="nameACCOUNT_6">"#REF!"</definedName>
    <definedName name="nameACCOUNT_7">"#REF!"</definedName>
    <definedName name="Nom_1" localSheetId="3">'[1]Informations générales 2'!#REF!</definedName>
    <definedName name="Nom_1">'[2]Informations générales 2'!#REF!</definedName>
    <definedName name="Nom_1_1">#N/A</definedName>
    <definedName name="Nom_1_2">#N/A</definedName>
    <definedName name="Nom_1_3">#N/A</definedName>
    <definedName name="Nom_1_4">#N/A</definedName>
    <definedName name="Nom_2" localSheetId="3">'[1]Informations générales 2'!#REF!</definedName>
    <definedName name="Nom_2">'[2]Informations générales 2'!#REF!</definedName>
    <definedName name="Nom_2_1">#N/A</definedName>
    <definedName name="Nom_2_2">#N/A</definedName>
    <definedName name="Nom_2_3">#N/A</definedName>
    <definedName name="Nom_2_4">#N/A</definedName>
    <definedName name="Nom_3" localSheetId="3">'[1]Informations générales 2'!#REF!</definedName>
    <definedName name="Nom_3">'[2]Informations générales 2'!#REF!</definedName>
    <definedName name="Nom_3_1">#N/A</definedName>
    <definedName name="Nom_3_2">#N/A</definedName>
    <definedName name="Nom_3_3">#N/A</definedName>
    <definedName name="Nom_3_4">#N/A</definedName>
    <definedName name="Nom_4" localSheetId="3">'[1]Informations générales 2'!#REF!</definedName>
    <definedName name="Nom_4">'[2]Informations générales 2'!#REF!</definedName>
    <definedName name="Nom_4_1">#N/A</definedName>
    <definedName name="Nom_4_2">#N/A</definedName>
    <definedName name="Nom_4_3">#N/A</definedName>
    <definedName name="Nom_4_4">#N/A</definedName>
    <definedName name="Nom_MR1" localSheetId="3">'[1]Informations générales 2'!#REF!</definedName>
    <definedName name="Nom_MR1">'[2]Informations générales 2'!#REF!</definedName>
    <definedName name="Nom_MR1_1">#N/A</definedName>
    <definedName name="Nom_MR1_2">#N/A</definedName>
    <definedName name="Nom_MR1_3">#N/A</definedName>
    <definedName name="Nom_MR1_4">#N/A</definedName>
    <definedName name="_xlnm.Print_Area" localSheetId="3">'1'!$C$5:$S$251</definedName>
    <definedName name="_xlnm.Print_Area" localSheetId="2">'Détail Personnel'!$A$1:$N$551</definedName>
    <definedName name="_xlnm.Print_Area" localSheetId="0">Guide!$A$1:$C$22</definedName>
    <definedName name="_xlnm.Print_Area" localSheetId="1">'Informations générales'!$A$1:$S$38</definedName>
    <definedName name="_xlnm.Print_Area">#REF!</definedName>
    <definedName name="RGD_2001">'Détail Personnel'!$V$17:$V$19</definedName>
    <definedName name="RGD_2005">'Détail Personnel'!$W$17:$W$20</definedName>
    <definedName name="RGD_2013">'Détail Personnel'!$X$17:$X$20</definedName>
    <definedName name="RGD_2013Modifié" localSheetId="0">'[4]Détail Personnel'!$Y$17:$Y$21</definedName>
    <definedName name="RGD_2013Modifié">'Détail Personnel'!$Y$17:$Y$21</definedName>
    <definedName name="titre_1" localSheetId="3">'[1]Informations générales 1'!$B$7</definedName>
    <definedName name="titre_1">'[2]Informations générales 1'!$B$7</definedName>
    <definedName name="tx_encadrement" localSheetId="3">#REF!</definedName>
    <definedName name="tx_encadrement">#REF!</definedName>
    <definedName name="tx_encadrement_1">"#REF!"</definedName>
    <definedName name="tx_encadrement_2">"#REF!"</definedName>
    <definedName name="tx_encadrement_3">"#REF!"</definedName>
    <definedName name="tx_encadrement_4">"#REF!"</definedName>
    <definedName name="xx">'[3]Variables - INTERNE'!#REF!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5" i="2" l="1"/>
  <c r="J26" i="2"/>
  <c r="J27" i="2"/>
  <c r="J28" i="2"/>
  <c r="J29" i="2"/>
  <c r="J30" i="2"/>
  <c r="J31" i="2"/>
  <c r="J32" i="2"/>
  <c r="J33" i="2"/>
  <c r="M26" i="2" l="1"/>
  <c r="M27" i="2"/>
  <c r="M28" i="2"/>
  <c r="M29" i="2"/>
  <c r="M30" i="2"/>
  <c r="M31" i="2"/>
  <c r="M32" i="2"/>
  <c r="M33" i="2"/>
  <c r="S234" i="5" l="1"/>
  <c r="Q234" i="5"/>
  <c r="P234" i="5"/>
  <c r="O234" i="5"/>
  <c r="N234" i="5"/>
  <c r="M234" i="5"/>
  <c r="L234" i="5"/>
  <c r="K234" i="5"/>
  <c r="S233" i="5"/>
  <c r="Q233" i="5"/>
  <c r="P233" i="5"/>
  <c r="O233" i="5"/>
  <c r="N233" i="5"/>
  <c r="M233" i="5"/>
  <c r="L233" i="5"/>
  <c r="K233" i="5"/>
  <c r="S232" i="5"/>
  <c r="Q232" i="5"/>
  <c r="P232" i="5"/>
  <c r="O232" i="5"/>
  <c r="N232" i="5"/>
  <c r="M232" i="5"/>
  <c r="L232" i="5"/>
  <c r="K232" i="5"/>
  <c r="S231" i="5"/>
  <c r="Q231" i="5"/>
  <c r="P231" i="5"/>
  <c r="O231" i="5"/>
  <c r="N231" i="5"/>
  <c r="M231" i="5"/>
  <c r="L231" i="5"/>
  <c r="K231" i="5"/>
  <c r="S230" i="5"/>
  <c r="Q230" i="5"/>
  <c r="P230" i="5"/>
  <c r="O230" i="5"/>
  <c r="N230" i="5"/>
  <c r="M230" i="5"/>
  <c r="L230" i="5"/>
  <c r="K230" i="5"/>
  <c r="S229" i="5"/>
  <c r="Q229" i="5"/>
  <c r="P229" i="5"/>
  <c r="O229" i="5"/>
  <c r="N229" i="5"/>
  <c r="M229" i="5"/>
  <c r="L229" i="5"/>
  <c r="K229" i="5"/>
  <c r="S228" i="5"/>
  <c r="Q228" i="5"/>
  <c r="P228" i="5"/>
  <c r="O228" i="5"/>
  <c r="N228" i="5"/>
  <c r="M228" i="5"/>
  <c r="L228" i="5"/>
  <c r="K228" i="5"/>
  <c r="S227" i="5"/>
  <c r="Q227" i="5"/>
  <c r="P227" i="5"/>
  <c r="O227" i="5"/>
  <c r="N227" i="5"/>
  <c r="M227" i="5"/>
  <c r="L227" i="5"/>
  <c r="K227" i="5"/>
  <c r="S226" i="5"/>
  <c r="Q226" i="5"/>
  <c r="P226" i="5"/>
  <c r="O226" i="5"/>
  <c r="N226" i="5"/>
  <c r="M226" i="5"/>
  <c r="L226" i="5"/>
  <c r="K226" i="5"/>
  <c r="S225" i="5"/>
  <c r="Q225" i="5"/>
  <c r="P225" i="5"/>
  <c r="O225" i="5"/>
  <c r="N225" i="5"/>
  <c r="M225" i="5"/>
  <c r="L225" i="5"/>
  <c r="K225" i="5"/>
  <c r="S224" i="5"/>
  <c r="Q224" i="5"/>
  <c r="P224" i="5"/>
  <c r="O224" i="5"/>
  <c r="N224" i="5"/>
  <c r="M224" i="5"/>
  <c r="L224" i="5"/>
  <c r="K224" i="5"/>
  <c r="S223" i="5"/>
  <c r="Q223" i="5"/>
  <c r="P223" i="5"/>
  <c r="O223" i="5"/>
  <c r="N223" i="5"/>
  <c r="M223" i="5"/>
  <c r="L223" i="5"/>
  <c r="K223" i="5"/>
  <c r="S222" i="5"/>
  <c r="Q222" i="5"/>
  <c r="P222" i="5"/>
  <c r="O222" i="5"/>
  <c r="O235" i="5" s="1"/>
  <c r="N222" i="5"/>
  <c r="M222" i="5"/>
  <c r="L222" i="5"/>
  <c r="K222" i="5"/>
  <c r="S216" i="5"/>
  <c r="Q216" i="5"/>
  <c r="P216" i="5"/>
  <c r="O216" i="5"/>
  <c r="N216" i="5"/>
  <c r="M216" i="5"/>
  <c r="L216" i="5"/>
  <c r="K216" i="5"/>
  <c r="S215" i="5"/>
  <c r="Q215" i="5"/>
  <c r="P215" i="5"/>
  <c r="O215" i="5"/>
  <c r="N215" i="5"/>
  <c r="M215" i="5"/>
  <c r="L215" i="5"/>
  <c r="K215" i="5"/>
  <c r="S214" i="5"/>
  <c r="Q214" i="5"/>
  <c r="P214" i="5"/>
  <c r="O214" i="5"/>
  <c r="N214" i="5"/>
  <c r="M214" i="5"/>
  <c r="L214" i="5"/>
  <c r="K214" i="5"/>
  <c r="S213" i="5"/>
  <c r="Q213" i="5"/>
  <c r="P213" i="5"/>
  <c r="O213" i="5"/>
  <c r="N213" i="5"/>
  <c r="M213" i="5"/>
  <c r="L213" i="5"/>
  <c r="K213" i="5"/>
  <c r="S212" i="5"/>
  <c r="Q212" i="5"/>
  <c r="P212" i="5"/>
  <c r="O212" i="5"/>
  <c r="N212" i="5"/>
  <c r="M212" i="5"/>
  <c r="L212" i="5"/>
  <c r="K212" i="5"/>
  <c r="S211" i="5"/>
  <c r="Q211" i="5"/>
  <c r="P211" i="5"/>
  <c r="O211" i="5"/>
  <c r="N211" i="5"/>
  <c r="M211" i="5"/>
  <c r="L211" i="5"/>
  <c r="K211" i="5"/>
  <c r="S210" i="5"/>
  <c r="Q210" i="5"/>
  <c r="P210" i="5"/>
  <c r="O210" i="5"/>
  <c r="N210" i="5"/>
  <c r="M210" i="5"/>
  <c r="L210" i="5"/>
  <c r="K210" i="5"/>
  <c r="S209" i="5"/>
  <c r="Q209" i="5"/>
  <c r="P209" i="5"/>
  <c r="O209" i="5"/>
  <c r="N209" i="5"/>
  <c r="M209" i="5"/>
  <c r="L209" i="5"/>
  <c r="K209" i="5"/>
  <c r="S208" i="5"/>
  <c r="Q208" i="5"/>
  <c r="P208" i="5"/>
  <c r="O208" i="5"/>
  <c r="N208" i="5"/>
  <c r="M208" i="5"/>
  <c r="L208" i="5"/>
  <c r="K208" i="5"/>
  <c r="S207" i="5"/>
  <c r="Q207" i="5"/>
  <c r="P207" i="5"/>
  <c r="O207" i="5"/>
  <c r="N207" i="5"/>
  <c r="M207" i="5"/>
  <c r="L207" i="5"/>
  <c r="K207" i="5"/>
  <c r="S206" i="5"/>
  <c r="Q206" i="5"/>
  <c r="P206" i="5"/>
  <c r="O206" i="5"/>
  <c r="N206" i="5"/>
  <c r="M206" i="5"/>
  <c r="L206" i="5"/>
  <c r="K206" i="5"/>
  <c r="S205" i="5"/>
  <c r="Q205" i="5"/>
  <c r="P205" i="5"/>
  <c r="O205" i="5"/>
  <c r="N205" i="5"/>
  <c r="M205" i="5"/>
  <c r="L205" i="5"/>
  <c r="K205" i="5"/>
  <c r="S204" i="5"/>
  <c r="Q204" i="5"/>
  <c r="P204" i="5"/>
  <c r="O204" i="5"/>
  <c r="N204" i="5"/>
  <c r="M204" i="5"/>
  <c r="L204" i="5"/>
  <c r="K204" i="5"/>
  <c r="S198" i="5"/>
  <c r="Q198" i="5"/>
  <c r="P198" i="5"/>
  <c r="O198" i="5"/>
  <c r="N198" i="5"/>
  <c r="M198" i="5"/>
  <c r="L198" i="5"/>
  <c r="K198" i="5"/>
  <c r="S197" i="5"/>
  <c r="Q197" i="5"/>
  <c r="P197" i="5"/>
  <c r="O197" i="5"/>
  <c r="N197" i="5"/>
  <c r="M197" i="5"/>
  <c r="L197" i="5"/>
  <c r="K197" i="5"/>
  <c r="S196" i="5"/>
  <c r="Q196" i="5"/>
  <c r="P196" i="5"/>
  <c r="O196" i="5"/>
  <c r="N196" i="5"/>
  <c r="M196" i="5"/>
  <c r="L196" i="5"/>
  <c r="K196" i="5"/>
  <c r="S195" i="5"/>
  <c r="Q195" i="5"/>
  <c r="P195" i="5"/>
  <c r="O195" i="5"/>
  <c r="N195" i="5"/>
  <c r="M195" i="5"/>
  <c r="L195" i="5"/>
  <c r="K195" i="5"/>
  <c r="S194" i="5"/>
  <c r="Q194" i="5"/>
  <c r="P194" i="5"/>
  <c r="O194" i="5"/>
  <c r="N194" i="5"/>
  <c r="M194" i="5"/>
  <c r="L194" i="5"/>
  <c r="K194" i="5"/>
  <c r="S193" i="5"/>
  <c r="Q193" i="5"/>
  <c r="P193" i="5"/>
  <c r="O193" i="5"/>
  <c r="N193" i="5"/>
  <c r="M193" i="5"/>
  <c r="L193" i="5"/>
  <c r="K193" i="5"/>
  <c r="S192" i="5"/>
  <c r="Q192" i="5"/>
  <c r="P192" i="5"/>
  <c r="O192" i="5"/>
  <c r="N192" i="5"/>
  <c r="M192" i="5"/>
  <c r="L192" i="5"/>
  <c r="K192" i="5"/>
  <c r="S191" i="5"/>
  <c r="Q191" i="5"/>
  <c r="P191" i="5"/>
  <c r="O191" i="5"/>
  <c r="N191" i="5"/>
  <c r="M191" i="5"/>
  <c r="L191" i="5"/>
  <c r="K191" i="5"/>
  <c r="S190" i="5"/>
  <c r="Q190" i="5"/>
  <c r="P190" i="5"/>
  <c r="O190" i="5"/>
  <c r="N190" i="5"/>
  <c r="M190" i="5"/>
  <c r="L190" i="5"/>
  <c r="K190" i="5"/>
  <c r="S189" i="5"/>
  <c r="Q189" i="5"/>
  <c r="P189" i="5"/>
  <c r="O189" i="5"/>
  <c r="N189" i="5"/>
  <c r="M189" i="5"/>
  <c r="L189" i="5"/>
  <c r="K189" i="5"/>
  <c r="S188" i="5"/>
  <c r="Q188" i="5"/>
  <c r="P188" i="5"/>
  <c r="O188" i="5"/>
  <c r="N188" i="5"/>
  <c r="M188" i="5"/>
  <c r="L188" i="5"/>
  <c r="K188" i="5"/>
  <c r="S187" i="5"/>
  <c r="Q187" i="5"/>
  <c r="P187" i="5"/>
  <c r="O187" i="5"/>
  <c r="N187" i="5"/>
  <c r="M187" i="5"/>
  <c r="L187" i="5"/>
  <c r="K187" i="5"/>
  <c r="S186" i="5"/>
  <c r="Q186" i="5"/>
  <c r="P186" i="5"/>
  <c r="O186" i="5"/>
  <c r="N186" i="5"/>
  <c r="M186" i="5"/>
  <c r="L186" i="5"/>
  <c r="K186" i="5"/>
  <c r="S179" i="5"/>
  <c r="Q179" i="5"/>
  <c r="P179" i="5"/>
  <c r="O179" i="5"/>
  <c r="N179" i="5"/>
  <c r="M179" i="5"/>
  <c r="L179" i="5"/>
  <c r="K179" i="5"/>
  <c r="S178" i="5"/>
  <c r="Q178" i="5"/>
  <c r="P178" i="5"/>
  <c r="O178" i="5"/>
  <c r="N178" i="5"/>
  <c r="M178" i="5"/>
  <c r="L178" i="5"/>
  <c r="K178" i="5"/>
  <c r="S177" i="5"/>
  <c r="Q177" i="5"/>
  <c r="P177" i="5"/>
  <c r="O177" i="5"/>
  <c r="N177" i="5"/>
  <c r="M177" i="5"/>
  <c r="L177" i="5"/>
  <c r="K177" i="5"/>
  <c r="S176" i="5"/>
  <c r="Q176" i="5"/>
  <c r="P176" i="5"/>
  <c r="O176" i="5"/>
  <c r="N176" i="5"/>
  <c r="M176" i="5"/>
  <c r="L176" i="5"/>
  <c r="K176" i="5"/>
  <c r="S175" i="5"/>
  <c r="Q175" i="5"/>
  <c r="P175" i="5"/>
  <c r="O175" i="5"/>
  <c r="N175" i="5"/>
  <c r="M175" i="5"/>
  <c r="L175" i="5"/>
  <c r="K175" i="5"/>
  <c r="S174" i="5"/>
  <c r="Q174" i="5"/>
  <c r="P174" i="5"/>
  <c r="O174" i="5"/>
  <c r="N174" i="5"/>
  <c r="M174" i="5"/>
  <c r="L174" i="5"/>
  <c r="K174" i="5"/>
  <c r="S173" i="5"/>
  <c r="Q173" i="5"/>
  <c r="P173" i="5"/>
  <c r="O173" i="5"/>
  <c r="N173" i="5"/>
  <c r="M173" i="5"/>
  <c r="L173" i="5"/>
  <c r="K173" i="5"/>
  <c r="S172" i="5"/>
  <c r="Q172" i="5"/>
  <c r="P172" i="5"/>
  <c r="O172" i="5"/>
  <c r="N172" i="5"/>
  <c r="M172" i="5"/>
  <c r="L172" i="5"/>
  <c r="K172" i="5"/>
  <c r="S171" i="5"/>
  <c r="Q171" i="5"/>
  <c r="P171" i="5"/>
  <c r="O171" i="5"/>
  <c r="N171" i="5"/>
  <c r="M171" i="5"/>
  <c r="L171" i="5"/>
  <c r="K171" i="5"/>
  <c r="S170" i="5"/>
  <c r="Q170" i="5"/>
  <c r="P170" i="5"/>
  <c r="O170" i="5"/>
  <c r="N170" i="5"/>
  <c r="M170" i="5"/>
  <c r="L170" i="5"/>
  <c r="K170" i="5"/>
  <c r="S169" i="5"/>
  <c r="Q169" i="5"/>
  <c r="P169" i="5"/>
  <c r="O169" i="5"/>
  <c r="N169" i="5"/>
  <c r="M169" i="5"/>
  <c r="L169" i="5"/>
  <c r="K169" i="5"/>
  <c r="S168" i="5"/>
  <c r="Q168" i="5"/>
  <c r="P168" i="5"/>
  <c r="O168" i="5"/>
  <c r="N168" i="5"/>
  <c r="M168" i="5"/>
  <c r="L168" i="5"/>
  <c r="K168" i="5"/>
  <c r="S167" i="5"/>
  <c r="Q167" i="5"/>
  <c r="P167" i="5"/>
  <c r="O167" i="5"/>
  <c r="N167" i="5"/>
  <c r="M167" i="5"/>
  <c r="L167" i="5"/>
  <c r="K167" i="5"/>
  <c r="S160" i="5"/>
  <c r="Q160" i="5"/>
  <c r="P160" i="5"/>
  <c r="O160" i="5"/>
  <c r="N160" i="5"/>
  <c r="M160" i="5"/>
  <c r="L160" i="5"/>
  <c r="K160" i="5"/>
  <c r="S159" i="5"/>
  <c r="Q159" i="5"/>
  <c r="P159" i="5"/>
  <c r="O159" i="5"/>
  <c r="N159" i="5"/>
  <c r="M159" i="5"/>
  <c r="L159" i="5"/>
  <c r="K159" i="5"/>
  <c r="S158" i="5"/>
  <c r="Q158" i="5"/>
  <c r="P158" i="5"/>
  <c r="O158" i="5"/>
  <c r="N158" i="5"/>
  <c r="M158" i="5"/>
  <c r="L158" i="5"/>
  <c r="K158" i="5"/>
  <c r="S157" i="5"/>
  <c r="Q157" i="5"/>
  <c r="P157" i="5"/>
  <c r="O157" i="5"/>
  <c r="N157" i="5"/>
  <c r="M157" i="5"/>
  <c r="L157" i="5"/>
  <c r="K157" i="5"/>
  <c r="S156" i="5"/>
  <c r="Q156" i="5"/>
  <c r="P156" i="5"/>
  <c r="O156" i="5"/>
  <c r="N156" i="5"/>
  <c r="M156" i="5"/>
  <c r="L156" i="5"/>
  <c r="K156" i="5"/>
  <c r="S155" i="5"/>
  <c r="Q155" i="5"/>
  <c r="P155" i="5"/>
  <c r="O155" i="5"/>
  <c r="N155" i="5"/>
  <c r="M155" i="5"/>
  <c r="L155" i="5"/>
  <c r="K155" i="5"/>
  <c r="S154" i="5"/>
  <c r="Q154" i="5"/>
  <c r="P154" i="5"/>
  <c r="O154" i="5"/>
  <c r="N154" i="5"/>
  <c r="M154" i="5"/>
  <c r="L154" i="5"/>
  <c r="K154" i="5"/>
  <c r="S153" i="5"/>
  <c r="Q153" i="5"/>
  <c r="P153" i="5"/>
  <c r="O153" i="5"/>
  <c r="N153" i="5"/>
  <c r="M153" i="5"/>
  <c r="L153" i="5"/>
  <c r="K153" i="5"/>
  <c r="S152" i="5"/>
  <c r="Q152" i="5"/>
  <c r="P152" i="5"/>
  <c r="O152" i="5"/>
  <c r="N152" i="5"/>
  <c r="M152" i="5"/>
  <c r="L152" i="5"/>
  <c r="K152" i="5"/>
  <c r="S151" i="5"/>
  <c r="Q151" i="5"/>
  <c r="P151" i="5"/>
  <c r="O151" i="5"/>
  <c r="N151" i="5"/>
  <c r="M151" i="5"/>
  <c r="L151" i="5"/>
  <c r="K151" i="5"/>
  <c r="S150" i="5"/>
  <c r="Q150" i="5"/>
  <c r="P150" i="5"/>
  <c r="O150" i="5"/>
  <c r="N150" i="5"/>
  <c r="M150" i="5"/>
  <c r="L150" i="5"/>
  <c r="K150" i="5"/>
  <c r="S149" i="5"/>
  <c r="Q149" i="5"/>
  <c r="P149" i="5"/>
  <c r="O149" i="5"/>
  <c r="N149" i="5"/>
  <c r="M149" i="5"/>
  <c r="L149" i="5"/>
  <c r="K149" i="5"/>
  <c r="S148" i="5"/>
  <c r="Q148" i="5"/>
  <c r="P148" i="5"/>
  <c r="O148" i="5"/>
  <c r="N148" i="5"/>
  <c r="M148" i="5"/>
  <c r="L148" i="5"/>
  <c r="K148" i="5"/>
  <c r="S141" i="5"/>
  <c r="Q141" i="5"/>
  <c r="P141" i="5"/>
  <c r="O141" i="5"/>
  <c r="N141" i="5"/>
  <c r="M141" i="5"/>
  <c r="L141" i="5"/>
  <c r="K141" i="5"/>
  <c r="S140" i="5"/>
  <c r="Q140" i="5"/>
  <c r="P140" i="5"/>
  <c r="O140" i="5"/>
  <c r="N140" i="5"/>
  <c r="M140" i="5"/>
  <c r="L140" i="5"/>
  <c r="K140" i="5"/>
  <c r="S139" i="5"/>
  <c r="Q139" i="5"/>
  <c r="P139" i="5"/>
  <c r="O139" i="5"/>
  <c r="N139" i="5"/>
  <c r="M139" i="5"/>
  <c r="L139" i="5"/>
  <c r="K139" i="5"/>
  <c r="S138" i="5"/>
  <c r="Q138" i="5"/>
  <c r="P138" i="5"/>
  <c r="O138" i="5"/>
  <c r="N138" i="5"/>
  <c r="M138" i="5"/>
  <c r="L138" i="5"/>
  <c r="K138" i="5"/>
  <c r="S137" i="5"/>
  <c r="Q137" i="5"/>
  <c r="P137" i="5"/>
  <c r="O137" i="5"/>
  <c r="N137" i="5"/>
  <c r="M137" i="5"/>
  <c r="L137" i="5"/>
  <c r="K137" i="5"/>
  <c r="S136" i="5"/>
  <c r="Q136" i="5"/>
  <c r="P136" i="5"/>
  <c r="O136" i="5"/>
  <c r="N136" i="5"/>
  <c r="M136" i="5"/>
  <c r="L136" i="5"/>
  <c r="K136" i="5"/>
  <c r="S135" i="5"/>
  <c r="Q135" i="5"/>
  <c r="P135" i="5"/>
  <c r="O135" i="5"/>
  <c r="N135" i="5"/>
  <c r="M135" i="5"/>
  <c r="L135" i="5"/>
  <c r="K135" i="5"/>
  <c r="S134" i="5"/>
  <c r="Q134" i="5"/>
  <c r="P134" i="5"/>
  <c r="O134" i="5"/>
  <c r="N134" i="5"/>
  <c r="M134" i="5"/>
  <c r="L134" i="5"/>
  <c r="K134" i="5"/>
  <c r="S133" i="5"/>
  <c r="Q133" i="5"/>
  <c r="P133" i="5"/>
  <c r="O133" i="5"/>
  <c r="N133" i="5"/>
  <c r="M133" i="5"/>
  <c r="L133" i="5"/>
  <c r="K133" i="5"/>
  <c r="S132" i="5"/>
  <c r="Q132" i="5"/>
  <c r="P132" i="5"/>
  <c r="O132" i="5"/>
  <c r="N132" i="5"/>
  <c r="M132" i="5"/>
  <c r="L132" i="5"/>
  <c r="K132" i="5"/>
  <c r="S131" i="5"/>
  <c r="Q131" i="5"/>
  <c r="P131" i="5"/>
  <c r="O131" i="5"/>
  <c r="N131" i="5"/>
  <c r="M131" i="5"/>
  <c r="L131" i="5"/>
  <c r="K131" i="5"/>
  <c r="S130" i="5"/>
  <c r="Q130" i="5"/>
  <c r="P130" i="5"/>
  <c r="O130" i="5"/>
  <c r="N130" i="5"/>
  <c r="M130" i="5"/>
  <c r="L130" i="5"/>
  <c r="K130" i="5"/>
  <c r="S129" i="5"/>
  <c r="Q129" i="5"/>
  <c r="P129" i="5"/>
  <c r="O129" i="5"/>
  <c r="N129" i="5"/>
  <c r="M129" i="5"/>
  <c r="L129" i="5"/>
  <c r="K129" i="5"/>
  <c r="S120" i="5"/>
  <c r="Q120" i="5"/>
  <c r="P120" i="5"/>
  <c r="O120" i="5"/>
  <c r="N120" i="5"/>
  <c r="M120" i="5"/>
  <c r="L120" i="5"/>
  <c r="K120" i="5"/>
  <c r="S119" i="5"/>
  <c r="Q119" i="5"/>
  <c r="P119" i="5"/>
  <c r="O119" i="5"/>
  <c r="N119" i="5"/>
  <c r="M119" i="5"/>
  <c r="L119" i="5"/>
  <c r="K119" i="5"/>
  <c r="S118" i="5"/>
  <c r="Q118" i="5"/>
  <c r="P118" i="5"/>
  <c r="O118" i="5"/>
  <c r="N118" i="5"/>
  <c r="M118" i="5"/>
  <c r="L118" i="5"/>
  <c r="K118" i="5"/>
  <c r="S117" i="5"/>
  <c r="Q117" i="5"/>
  <c r="P117" i="5"/>
  <c r="O117" i="5"/>
  <c r="N117" i="5"/>
  <c r="M117" i="5"/>
  <c r="L117" i="5"/>
  <c r="K117" i="5"/>
  <c r="S116" i="5"/>
  <c r="Q116" i="5"/>
  <c r="P116" i="5"/>
  <c r="O116" i="5"/>
  <c r="N116" i="5"/>
  <c r="M116" i="5"/>
  <c r="L116" i="5"/>
  <c r="K116" i="5"/>
  <c r="S115" i="5"/>
  <c r="Q115" i="5"/>
  <c r="P115" i="5"/>
  <c r="O115" i="5"/>
  <c r="N115" i="5"/>
  <c r="M115" i="5"/>
  <c r="L115" i="5"/>
  <c r="K115" i="5"/>
  <c r="S114" i="5"/>
  <c r="Q114" i="5"/>
  <c r="P114" i="5"/>
  <c r="O114" i="5"/>
  <c r="N114" i="5"/>
  <c r="M114" i="5"/>
  <c r="L114" i="5"/>
  <c r="K114" i="5"/>
  <c r="S113" i="5"/>
  <c r="Q113" i="5"/>
  <c r="P113" i="5"/>
  <c r="O113" i="5"/>
  <c r="N113" i="5"/>
  <c r="M113" i="5"/>
  <c r="L113" i="5"/>
  <c r="K113" i="5"/>
  <c r="S112" i="5"/>
  <c r="Q112" i="5"/>
  <c r="P112" i="5"/>
  <c r="O112" i="5"/>
  <c r="N112" i="5"/>
  <c r="M112" i="5"/>
  <c r="L112" i="5"/>
  <c r="K112" i="5"/>
  <c r="S111" i="5"/>
  <c r="Q111" i="5"/>
  <c r="P111" i="5"/>
  <c r="O111" i="5"/>
  <c r="N111" i="5"/>
  <c r="M111" i="5"/>
  <c r="L111" i="5"/>
  <c r="K111" i="5"/>
  <c r="S110" i="5"/>
  <c r="Q110" i="5"/>
  <c r="P110" i="5"/>
  <c r="O110" i="5"/>
  <c r="N110" i="5"/>
  <c r="M110" i="5"/>
  <c r="L110" i="5"/>
  <c r="K110" i="5"/>
  <c r="S109" i="5"/>
  <c r="Q109" i="5"/>
  <c r="P109" i="5"/>
  <c r="O109" i="5"/>
  <c r="N109" i="5"/>
  <c r="M109" i="5"/>
  <c r="L109" i="5"/>
  <c r="K109" i="5"/>
  <c r="S108" i="5"/>
  <c r="Q108" i="5"/>
  <c r="P108" i="5"/>
  <c r="O108" i="5"/>
  <c r="N108" i="5"/>
  <c r="M108" i="5"/>
  <c r="L108" i="5"/>
  <c r="K108" i="5"/>
  <c r="S102" i="5"/>
  <c r="Q102" i="5"/>
  <c r="P102" i="5"/>
  <c r="O102" i="5"/>
  <c r="N102" i="5"/>
  <c r="M102" i="5"/>
  <c r="L102" i="5"/>
  <c r="K102" i="5"/>
  <c r="S101" i="5"/>
  <c r="Q101" i="5"/>
  <c r="P101" i="5"/>
  <c r="O101" i="5"/>
  <c r="N101" i="5"/>
  <c r="M101" i="5"/>
  <c r="L101" i="5"/>
  <c r="K101" i="5"/>
  <c r="S100" i="5"/>
  <c r="Q100" i="5"/>
  <c r="P100" i="5"/>
  <c r="O100" i="5"/>
  <c r="N100" i="5"/>
  <c r="M100" i="5"/>
  <c r="L100" i="5"/>
  <c r="K100" i="5"/>
  <c r="S99" i="5"/>
  <c r="Q99" i="5"/>
  <c r="P99" i="5"/>
  <c r="O99" i="5"/>
  <c r="N99" i="5"/>
  <c r="M99" i="5"/>
  <c r="L99" i="5"/>
  <c r="K99" i="5"/>
  <c r="S98" i="5"/>
  <c r="Q98" i="5"/>
  <c r="P98" i="5"/>
  <c r="O98" i="5"/>
  <c r="N98" i="5"/>
  <c r="M98" i="5"/>
  <c r="L98" i="5"/>
  <c r="K98" i="5"/>
  <c r="P97" i="5"/>
  <c r="M97" i="5"/>
  <c r="K97" i="5"/>
  <c r="P96" i="5"/>
  <c r="M96" i="5"/>
  <c r="K96" i="5"/>
  <c r="P95" i="5"/>
  <c r="M95" i="5"/>
  <c r="K95" i="5"/>
  <c r="P94" i="5"/>
  <c r="M94" i="5"/>
  <c r="K94" i="5"/>
  <c r="P93" i="5"/>
  <c r="M93" i="5"/>
  <c r="K93" i="5"/>
  <c r="P92" i="5"/>
  <c r="M92" i="5"/>
  <c r="K92" i="5"/>
  <c r="P91" i="5"/>
  <c r="M91" i="5"/>
  <c r="K91" i="5"/>
  <c r="P90" i="5"/>
  <c r="M90" i="5"/>
  <c r="K90" i="5"/>
  <c r="S84" i="5"/>
  <c r="Q84" i="5"/>
  <c r="P84" i="5"/>
  <c r="O84" i="5"/>
  <c r="N84" i="5"/>
  <c r="M84" i="5"/>
  <c r="L84" i="5"/>
  <c r="K84" i="5"/>
  <c r="S83" i="5"/>
  <c r="Q83" i="5"/>
  <c r="P83" i="5"/>
  <c r="O83" i="5"/>
  <c r="N83" i="5"/>
  <c r="M83" i="5"/>
  <c r="L83" i="5"/>
  <c r="K83" i="5"/>
  <c r="S82" i="5"/>
  <c r="Q82" i="5"/>
  <c r="P82" i="5"/>
  <c r="O82" i="5"/>
  <c r="N82" i="5"/>
  <c r="M82" i="5"/>
  <c r="L82" i="5"/>
  <c r="K82" i="5"/>
  <c r="S81" i="5"/>
  <c r="Q81" i="5"/>
  <c r="P81" i="5"/>
  <c r="O81" i="5"/>
  <c r="N81" i="5"/>
  <c r="M81" i="5"/>
  <c r="L81" i="5"/>
  <c r="K81" i="5"/>
  <c r="S80" i="5"/>
  <c r="Q80" i="5"/>
  <c r="P80" i="5"/>
  <c r="O80" i="5"/>
  <c r="N80" i="5"/>
  <c r="M80" i="5"/>
  <c r="L80" i="5"/>
  <c r="K80" i="5"/>
  <c r="P79" i="5"/>
  <c r="M79" i="5"/>
  <c r="K79" i="5"/>
  <c r="P78" i="5"/>
  <c r="M78" i="5"/>
  <c r="K78" i="5"/>
  <c r="P77" i="5"/>
  <c r="M77" i="5"/>
  <c r="K77" i="5"/>
  <c r="P76" i="5"/>
  <c r="M76" i="5"/>
  <c r="K76" i="5"/>
  <c r="P75" i="5"/>
  <c r="M75" i="5"/>
  <c r="K75" i="5"/>
  <c r="P74" i="5"/>
  <c r="M74" i="5"/>
  <c r="K74" i="5"/>
  <c r="P73" i="5"/>
  <c r="M73" i="5"/>
  <c r="K73" i="5"/>
  <c r="P72" i="5"/>
  <c r="M72" i="5"/>
  <c r="K72" i="5"/>
  <c r="S65" i="5"/>
  <c r="Q65" i="5"/>
  <c r="P65" i="5"/>
  <c r="O65" i="5"/>
  <c r="N65" i="5"/>
  <c r="M65" i="5"/>
  <c r="L65" i="5"/>
  <c r="K65" i="5"/>
  <c r="S64" i="5"/>
  <c r="Q64" i="5"/>
  <c r="P64" i="5"/>
  <c r="O64" i="5"/>
  <c r="N64" i="5"/>
  <c r="M64" i="5"/>
  <c r="L64" i="5"/>
  <c r="K64" i="5"/>
  <c r="S63" i="5"/>
  <c r="Q63" i="5"/>
  <c r="P63" i="5"/>
  <c r="O63" i="5"/>
  <c r="N63" i="5"/>
  <c r="M63" i="5"/>
  <c r="L63" i="5"/>
  <c r="K63" i="5"/>
  <c r="S62" i="5"/>
  <c r="Q62" i="5"/>
  <c r="P62" i="5"/>
  <c r="O62" i="5"/>
  <c r="N62" i="5"/>
  <c r="M62" i="5"/>
  <c r="L62" i="5"/>
  <c r="K62" i="5"/>
  <c r="S61" i="5"/>
  <c r="Q61" i="5"/>
  <c r="P61" i="5"/>
  <c r="O61" i="5"/>
  <c r="N61" i="5"/>
  <c r="M61" i="5"/>
  <c r="L61" i="5"/>
  <c r="K61" i="5"/>
  <c r="P60" i="5"/>
  <c r="M60" i="5"/>
  <c r="K60" i="5"/>
  <c r="P59" i="5"/>
  <c r="M59" i="5"/>
  <c r="K59" i="5"/>
  <c r="P58" i="5"/>
  <c r="M58" i="5"/>
  <c r="K58" i="5"/>
  <c r="P57" i="5"/>
  <c r="M57" i="5"/>
  <c r="K57" i="5"/>
  <c r="P56" i="5"/>
  <c r="M56" i="5"/>
  <c r="K56" i="5"/>
  <c r="P55" i="5"/>
  <c r="M55" i="5"/>
  <c r="K55" i="5"/>
  <c r="P54" i="5"/>
  <c r="M54" i="5"/>
  <c r="K54" i="5"/>
  <c r="P53" i="5"/>
  <c r="M53" i="5"/>
  <c r="K53" i="5"/>
  <c r="S46" i="5"/>
  <c r="Q46" i="5"/>
  <c r="P46" i="5"/>
  <c r="O46" i="5"/>
  <c r="N46" i="5"/>
  <c r="M46" i="5"/>
  <c r="L46" i="5"/>
  <c r="K46" i="5"/>
  <c r="S45" i="5"/>
  <c r="Q45" i="5"/>
  <c r="P45" i="5"/>
  <c r="O45" i="5"/>
  <c r="N45" i="5"/>
  <c r="M45" i="5"/>
  <c r="L45" i="5"/>
  <c r="K45" i="5"/>
  <c r="S44" i="5"/>
  <c r="Q44" i="5"/>
  <c r="P44" i="5"/>
  <c r="O44" i="5"/>
  <c r="N44" i="5"/>
  <c r="M44" i="5"/>
  <c r="L44" i="5"/>
  <c r="K44" i="5"/>
  <c r="S43" i="5"/>
  <c r="Q43" i="5"/>
  <c r="P43" i="5"/>
  <c r="O43" i="5"/>
  <c r="N43" i="5"/>
  <c r="M43" i="5"/>
  <c r="L43" i="5"/>
  <c r="K43" i="5"/>
  <c r="S42" i="5"/>
  <c r="Q42" i="5"/>
  <c r="P42" i="5"/>
  <c r="O42" i="5"/>
  <c r="N42" i="5"/>
  <c r="M42" i="5"/>
  <c r="L42" i="5"/>
  <c r="K42" i="5"/>
  <c r="P41" i="5"/>
  <c r="M41" i="5"/>
  <c r="K41" i="5"/>
  <c r="P40" i="5"/>
  <c r="M40" i="5"/>
  <c r="K40" i="5"/>
  <c r="P39" i="5"/>
  <c r="M39" i="5"/>
  <c r="K39" i="5"/>
  <c r="P38" i="5"/>
  <c r="M38" i="5"/>
  <c r="K38" i="5"/>
  <c r="P37" i="5"/>
  <c r="M37" i="5"/>
  <c r="K37" i="5"/>
  <c r="P36" i="5"/>
  <c r="M36" i="5"/>
  <c r="K36" i="5"/>
  <c r="P35" i="5"/>
  <c r="M35" i="5"/>
  <c r="K35" i="5"/>
  <c r="P34" i="5"/>
  <c r="M34" i="5"/>
  <c r="K34" i="5"/>
  <c r="K16" i="5"/>
  <c r="M16" i="5"/>
  <c r="P16" i="5"/>
  <c r="K17" i="5"/>
  <c r="M17" i="5"/>
  <c r="P17" i="5"/>
  <c r="K18" i="5"/>
  <c r="M18" i="5"/>
  <c r="P18" i="5"/>
  <c r="K19" i="5"/>
  <c r="M19" i="5"/>
  <c r="P19" i="5"/>
  <c r="K20" i="5"/>
  <c r="M20" i="5"/>
  <c r="P20" i="5"/>
  <c r="K21" i="5"/>
  <c r="M21" i="5"/>
  <c r="P21" i="5"/>
  <c r="K22" i="5"/>
  <c r="M22" i="5"/>
  <c r="P22" i="5"/>
  <c r="K23" i="5"/>
  <c r="L23" i="5"/>
  <c r="M23" i="5"/>
  <c r="N23" i="5"/>
  <c r="O23" i="5"/>
  <c r="P23" i="5"/>
  <c r="Q23" i="5"/>
  <c r="S23" i="5"/>
  <c r="K24" i="5"/>
  <c r="L24" i="5"/>
  <c r="M24" i="5"/>
  <c r="N24" i="5"/>
  <c r="O24" i="5"/>
  <c r="P24" i="5"/>
  <c r="Q24" i="5"/>
  <c r="S24" i="5"/>
  <c r="K25" i="5"/>
  <c r="L25" i="5"/>
  <c r="M25" i="5"/>
  <c r="N25" i="5"/>
  <c r="O25" i="5"/>
  <c r="P25" i="5"/>
  <c r="Q25" i="5"/>
  <c r="S25" i="5"/>
  <c r="K26" i="5"/>
  <c r="L26" i="5"/>
  <c r="M26" i="5"/>
  <c r="N26" i="5"/>
  <c r="O26" i="5"/>
  <c r="P26" i="5"/>
  <c r="Q26" i="5"/>
  <c r="S26" i="5"/>
  <c r="K27" i="5"/>
  <c r="L27" i="5"/>
  <c r="M27" i="5"/>
  <c r="N27" i="5"/>
  <c r="O27" i="5"/>
  <c r="P27" i="5"/>
  <c r="Q27" i="5"/>
  <c r="S27" i="5"/>
  <c r="P15" i="5"/>
  <c r="M15" i="5"/>
  <c r="S142" i="5" l="1"/>
  <c r="Q121" i="5"/>
  <c r="S121" i="5"/>
  <c r="N121" i="5"/>
  <c r="O121" i="5"/>
  <c r="L142" i="5"/>
  <c r="L161" i="5"/>
  <c r="L180" i="5"/>
  <c r="Q142" i="5"/>
  <c r="O161" i="5"/>
  <c r="L121" i="5"/>
  <c r="N142" i="5"/>
  <c r="O142" i="5"/>
  <c r="N161" i="5"/>
  <c r="O199" i="5"/>
  <c r="Q161" i="5"/>
  <c r="O180" i="5"/>
  <c r="L199" i="5"/>
  <c r="L217" i="5"/>
  <c r="S161" i="5"/>
  <c r="Q180" i="5"/>
  <c r="S180" i="5"/>
  <c r="N180" i="5"/>
  <c r="N199" i="5"/>
  <c r="S199" i="5"/>
  <c r="Q217" i="5"/>
  <c r="N217" i="5"/>
  <c r="O217" i="5"/>
  <c r="Q199" i="5"/>
  <c r="S217" i="5"/>
  <c r="Q235" i="5"/>
  <c r="S235" i="5"/>
  <c r="N235" i="5"/>
  <c r="L235" i="5"/>
  <c r="G234" i="5"/>
  <c r="E234" i="5"/>
  <c r="F234" i="5" s="1"/>
  <c r="R234" i="5" s="1"/>
  <c r="F233" i="5"/>
  <c r="E233" i="5"/>
  <c r="E232" i="5"/>
  <c r="F232" i="5" s="1"/>
  <c r="F231" i="5"/>
  <c r="E231" i="5"/>
  <c r="E230" i="5"/>
  <c r="F230" i="5" s="1"/>
  <c r="F229" i="5"/>
  <c r="E229" i="5"/>
  <c r="E228" i="5"/>
  <c r="F228" i="5" s="1"/>
  <c r="F227" i="5"/>
  <c r="E227" i="5"/>
  <c r="G226" i="5"/>
  <c r="E226" i="5"/>
  <c r="F226" i="5" s="1"/>
  <c r="R226" i="5" s="1"/>
  <c r="F225" i="5"/>
  <c r="E225" i="5"/>
  <c r="E224" i="5"/>
  <c r="F224" i="5" s="1"/>
  <c r="F223" i="5"/>
  <c r="E223" i="5"/>
  <c r="E222" i="5"/>
  <c r="F222" i="5" s="1"/>
  <c r="R222" i="5" s="1"/>
  <c r="G216" i="5"/>
  <c r="E216" i="5"/>
  <c r="F216" i="5" s="1"/>
  <c r="R216" i="5" s="1"/>
  <c r="F215" i="5"/>
  <c r="R215" i="5" s="1"/>
  <c r="E215" i="5"/>
  <c r="E214" i="5"/>
  <c r="F214" i="5" s="1"/>
  <c r="F213" i="5"/>
  <c r="E213" i="5"/>
  <c r="E212" i="5"/>
  <c r="F212" i="5" s="1"/>
  <c r="F211" i="5"/>
  <c r="E211" i="5"/>
  <c r="E210" i="5"/>
  <c r="F210" i="5" s="1"/>
  <c r="F209" i="5"/>
  <c r="E209" i="5"/>
  <c r="G208" i="5"/>
  <c r="E208" i="5"/>
  <c r="F208" i="5" s="1"/>
  <c r="R208" i="5" s="1"/>
  <c r="F207" i="5"/>
  <c r="E207" i="5"/>
  <c r="E206" i="5"/>
  <c r="F206" i="5" s="1"/>
  <c r="R206" i="5" s="1"/>
  <c r="F205" i="5"/>
  <c r="E205" i="5"/>
  <c r="E204" i="5"/>
  <c r="F204" i="5" s="1"/>
  <c r="R204" i="5" s="1"/>
  <c r="G198" i="5"/>
  <c r="E198" i="5"/>
  <c r="F198" i="5" s="1"/>
  <c r="R198" i="5" s="1"/>
  <c r="F197" i="5"/>
  <c r="E197" i="5"/>
  <c r="E196" i="5"/>
  <c r="F196" i="5" s="1"/>
  <c r="F195" i="5"/>
  <c r="E195" i="5"/>
  <c r="E194" i="5"/>
  <c r="F194" i="5" s="1"/>
  <c r="F193" i="5"/>
  <c r="E193" i="5"/>
  <c r="E192" i="5"/>
  <c r="F192" i="5" s="1"/>
  <c r="F191" i="5"/>
  <c r="E191" i="5"/>
  <c r="G190" i="5"/>
  <c r="E190" i="5"/>
  <c r="F190" i="5" s="1"/>
  <c r="R190" i="5" s="1"/>
  <c r="F189" i="5"/>
  <c r="E189" i="5"/>
  <c r="E188" i="5"/>
  <c r="F188" i="5" s="1"/>
  <c r="F187" i="5"/>
  <c r="E187" i="5"/>
  <c r="E186" i="5"/>
  <c r="F186" i="5" s="1"/>
  <c r="E179" i="5"/>
  <c r="F179" i="5" s="1"/>
  <c r="F178" i="5"/>
  <c r="E178" i="5"/>
  <c r="E177" i="5"/>
  <c r="F177" i="5" s="1"/>
  <c r="F176" i="5"/>
  <c r="E176" i="5"/>
  <c r="E175" i="5"/>
  <c r="F175" i="5" s="1"/>
  <c r="F174" i="5"/>
  <c r="E174" i="5"/>
  <c r="E173" i="5"/>
  <c r="F173" i="5" s="1"/>
  <c r="F172" i="5"/>
  <c r="E172" i="5"/>
  <c r="E171" i="5"/>
  <c r="F171" i="5" s="1"/>
  <c r="F170" i="5"/>
  <c r="E170" i="5"/>
  <c r="E169" i="5"/>
  <c r="F169" i="5" s="1"/>
  <c r="F168" i="5"/>
  <c r="E168" i="5"/>
  <c r="E167" i="5"/>
  <c r="F167" i="5" s="1"/>
  <c r="G160" i="5"/>
  <c r="E160" i="5"/>
  <c r="F160" i="5" s="1"/>
  <c r="R160" i="5" s="1"/>
  <c r="F159" i="5"/>
  <c r="E159" i="5"/>
  <c r="E158" i="5"/>
  <c r="F158" i="5" s="1"/>
  <c r="F157" i="5"/>
  <c r="E157" i="5"/>
  <c r="E156" i="5"/>
  <c r="F156" i="5" s="1"/>
  <c r="F155" i="5"/>
  <c r="E155" i="5"/>
  <c r="E154" i="5"/>
  <c r="F154" i="5" s="1"/>
  <c r="F153" i="5"/>
  <c r="E153" i="5"/>
  <c r="G152" i="5"/>
  <c r="E152" i="5"/>
  <c r="F152" i="5" s="1"/>
  <c r="R152" i="5" s="1"/>
  <c r="F151" i="5"/>
  <c r="E151" i="5"/>
  <c r="E150" i="5"/>
  <c r="F150" i="5" s="1"/>
  <c r="F149" i="5"/>
  <c r="E149" i="5"/>
  <c r="E148" i="5"/>
  <c r="F148" i="5" s="1"/>
  <c r="G141" i="5"/>
  <c r="E141" i="5"/>
  <c r="F141" i="5" s="1"/>
  <c r="R141" i="5" s="1"/>
  <c r="F140" i="5"/>
  <c r="E140" i="5"/>
  <c r="E139" i="5"/>
  <c r="F139" i="5" s="1"/>
  <c r="F138" i="5"/>
  <c r="E138" i="5"/>
  <c r="E137" i="5"/>
  <c r="F137" i="5" s="1"/>
  <c r="F136" i="5"/>
  <c r="E136" i="5"/>
  <c r="E135" i="5"/>
  <c r="F135" i="5" s="1"/>
  <c r="F134" i="5"/>
  <c r="E134" i="5"/>
  <c r="G133" i="5"/>
  <c r="E133" i="5"/>
  <c r="F133" i="5" s="1"/>
  <c r="R133" i="5" s="1"/>
  <c r="F132" i="5"/>
  <c r="E132" i="5"/>
  <c r="E131" i="5"/>
  <c r="F131" i="5" s="1"/>
  <c r="F130" i="5"/>
  <c r="E130" i="5"/>
  <c r="E129" i="5"/>
  <c r="F129" i="5" s="1"/>
  <c r="G120" i="5"/>
  <c r="E120" i="5"/>
  <c r="F120" i="5" s="1"/>
  <c r="R120" i="5" s="1"/>
  <c r="F119" i="5"/>
  <c r="R119" i="5" s="1"/>
  <c r="E119" i="5"/>
  <c r="E118" i="5"/>
  <c r="F118" i="5" s="1"/>
  <c r="F117" i="5"/>
  <c r="E117" i="5"/>
  <c r="E116" i="5"/>
  <c r="F116" i="5" s="1"/>
  <c r="F115" i="5"/>
  <c r="E115" i="5"/>
  <c r="E114" i="5"/>
  <c r="F114" i="5" s="1"/>
  <c r="F113" i="5"/>
  <c r="E113" i="5"/>
  <c r="G112" i="5"/>
  <c r="E112" i="5"/>
  <c r="F112" i="5" s="1"/>
  <c r="R112" i="5" s="1"/>
  <c r="F111" i="5"/>
  <c r="E111" i="5"/>
  <c r="E110" i="5"/>
  <c r="F110" i="5" s="1"/>
  <c r="F109" i="5"/>
  <c r="E109" i="5"/>
  <c r="E108" i="5"/>
  <c r="F108" i="5" s="1"/>
  <c r="E102" i="5"/>
  <c r="F102" i="5" s="1"/>
  <c r="E101" i="5"/>
  <c r="F101" i="5" s="1"/>
  <c r="E100" i="5"/>
  <c r="F100" i="5" s="1"/>
  <c r="F99" i="5"/>
  <c r="E99" i="5"/>
  <c r="E98" i="5"/>
  <c r="F98" i="5" s="1"/>
  <c r="E97" i="5"/>
  <c r="F97" i="5" s="1"/>
  <c r="S97" i="5" s="1"/>
  <c r="E96" i="5"/>
  <c r="F96" i="5" s="1"/>
  <c r="E95" i="5"/>
  <c r="F95" i="5" s="1"/>
  <c r="E94" i="5"/>
  <c r="F94" i="5" s="1"/>
  <c r="S94" i="5" s="1"/>
  <c r="E93" i="5"/>
  <c r="F93" i="5" s="1"/>
  <c r="E92" i="5"/>
  <c r="F92" i="5" s="1"/>
  <c r="E91" i="5"/>
  <c r="F91" i="5" s="1"/>
  <c r="E90" i="5"/>
  <c r="F90" i="5" s="1"/>
  <c r="G84" i="5"/>
  <c r="E84" i="5"/>
  <c r="F84" i="5" s="1"/>
  <c r="R84" i="5" s="1"/>
  <c r="F83" i="5"/>
  <c r="E83" i="5"/>
  <c r="E82" i="5"/>
  <c r="F82" i="5" s="1"/>
  <c r="E81" i="5"/>
  <c r="F81" i="5" s="1"/>
  <c r="G80" i="5"/>
  <c r="E80" i="5"/>
  <c r="F80" i="5" s="1"/>
  <c r="R80" i="5" s="1"/>
  <c r="E79" i="5"/>
  <c r="F79" i="5" s="1"/>
  <c r="E78" i="5"/>
  <c r="F78" i="5" s="1"/>
  <c r="E77" i="5"/>
  <c r="F77" i="5" s="1"/>
  <c r="S77" i="5" s="1"/>
  <c r="E76" i="5"/>
  <c r="F76" i="5" s="1"/>
  <c r="E75" i="5"/>
  <c r="F75" i="5" s="1"/>
  <c r="E74" i="5"/>
  <c r="F74" i="5" s="1"/>
  <c r="S74" i="5" s="1"/>
  <c r="E73" i="5"/>
  <c r="F73" i="5" s="1"/>
  <c r="S73" i="5" s="1"/>
  <c r="E72" i="5"/>
  <c r="F72" i="5" s="1"/>
  <c r="E65" i="5"/>
  <c r="F65" i="5" s="1"/>
  <c r="F64" i="5"/>
  <c r="R64" i="5" s="1"/>
  <c r="E64" i="5"/>
  <c r="E63" i="5"/>
  <c r="F63" i="5" s="1"/>
  <c r="E62" i="5"/>
  <c r="F62" i="5" s="1"/>
  <c r="G61" i="5"/>
  <c r="F61" i="5"/>
  <c r="R61" i="5" s="1"/>
  <c r="E61" i="5"/>
  <c r="E60" i="5"/>
  <c r="F60" i="5" s="1"/>
  <c r="E59" i="5"/>
  <c r="F59" i="5" s="1"/>
  <c r="S59" i="5" s="1"/>
  <c r="E58" i="5"/>
  <c r="F58" i="5" s="1"/>
  <c r="S58" i="5" s="1"/>
  <c r="E57" i="5"/>
  <c r="F57" i="5" s="1"/>
  <c r="S57" i="5" s="1"/>
  <c r="E56" i="5"/>
  <c r="F56" i="5" s="1"/>
  <c r="E55" i="5"/>
  <c r="F55" i="5" s="1"/>
  <c r="E54" i="5"/>
  <c r="F54" i="5" s="1"/>
  <c r="E53" i="5"/>
  <c r="F53" i="5" s="1"/>
  <c r="G53" i="5" s="1"/>
  <c r="E46" i="5"/>
  <c r="F46" i="5" s="1"/>
  <c r="F45" i="5"/>
  <c r="E45" i="5"/>
  <c r="E44" i="5"/>
  <c r="F44" i="5" s="1"/>
  <c r="E43" i="5"/>
  <c r="F43" i="5" s="1"/>
  <c r="E42" i="5"/>
  <c r="F42" i="5" s="1"/>
  <c r="E41" i="5"/>
  <c r="F41" i="5" s="1"/>
  <c r="G41" i="5" s="1"/>
  <c r="E40" i="5"/>
  <c r="F40" i="5" s="1"/>
  <c r="E39" i="5"/>
  <c r="F39" i="5" s="1"/>
  <c r="S39" i="5" s="1"/>
  <c r="E38" i="5"/>
  <c r="F38" i="5" s="1"/>
  <c r="E37" i="5"/>
  <c r="F37" i="5" s="1"/>
  <c r="E36" i="5"/>
  <c r="F36" i="5" s="1"/>
  <c r="S36" i="5" s="1"/>
  <c r="E35" i="5"/>
  <c r="F35" i="5" s="1"/>
  <c r="S35" i="5" s="1"/>
  <c r="E34" i="5"/>
  <c r="F34" i="5" s="1"/>
  <c r="S34" i="5" s="1"/>
  <c r="K15" i="5"/>
  <c r="N95" i="5" l="1"/>
  <c r="Q95" i="5"/>
  <c r="O95" i="5"/>
  <c r="L95" i="5"/>
  <c r="S95" i="5"/>
  <c r="N91" i="5"/>
  <c r="Q91" i="5"/>
  <c r="O91" i="5"/>
  <c r="L91" i="5"/>
  <c r="N92" i="5"/>
  <c r="Q92" i="5"/>
  <c r="O92" i="5"/>
  <c r="L92" i="5"/>
  <c r="S91" i="5"/>
  <c r="N90" i="5"/>
  <c r="Q90" i="5"/>
  <c r="O90" i="5"/>
  <c r="L90" i="5"/>
  <c r="N93" i="5"/>
  <c r="Q93" i="5"/>
  <c r="O93" i="5"/>
  <c r="L93" i="5"/>
  <c r="N96" i="5"/>
  <c r="Q96" i="5"/>
  <c r="L96" i="5"/>
  <c r="O96" i="5"/>
  <c r="S96" i="5"/>
  <c r="S93" i="5"/>
  <c r="N94" i="5"/>
  <c r="Q94" i="5"/>
  <c r="O94" i="5"/>
  <c r="L94" i="5"/>
  <c r="N97" i="5"/>
  <c r="O97" i="5"/>
  <c r="Q97" i="5"/>
  <c r="L97" i="5"/>
  <c r="S92" i="5"/>
  <c r="S90" i="5"/>
  <c r="N75" i="5"/>
  <c r="O75" i="5"/>
  <c r="Q75" i="5"/>
  <c r="L75" i="5"/>
  <c r="S75" i="5"/>
  <c r="N79" i="5"/>
  <c r="Q79" i="5"/>
  <c r="O79" i="5"/>
  <c r="L79" i="5"/>
  <c r="S79" i="5"/>
  <c r="R76" i="5"/>
  <c r="N76" i="5"/>
  <c r="Q76" i="5"/>
  <c r="O76" i="5"/>
  <c r="L76" i="5"/>
  <c r="N74" i="5"/>
  <c r="O74" i="5"/>
  <c r="Q74" i="5"/>
  <c r="L74" i="5"/>
  <c r="G76" i="5"/>
  <c r="R72" i="5"/>
  <c r="N72" i="5"/>
  <c r="Q72" i="5"/>
  <c r="L72" i="5"/>
  <c r="O72" i="5"/>
  <c r="N77" i="5"/>
  <c r="Q77" i="5"/>
  <c r="O77" i="5"/>
  <c r="L77" i="5"/>
  <c r="S72" i="5"/>
  <c r="N73" i="5"/>
  <c r="O73" i="5"/>
  <c r="Q73" i="5"/>
  <c r="L73" i="5"/>
  <c r="G72" i="5"/>
  <c r="N78" i="5"/>
  <c r="O78" i="5"/>
  <c r="Q78" i="5"/>
  <c r="L78" i="5"/>
  <c r="S78" i="5"/>
  <c r="S76" i="5"/>
  <c r="N60" i="5"/>
  <c r="Q60" i="5"/>
  <c r="L60" i="5"/>
  <c r="O60" i="5"/>
  <c r="S60" i="5"/>
  <c r="N56" i="5"/>
  <c r="Q56" i="5"/>
  <c r="O56" i="5"/>
  <c r="L56" i="5"/>
  <c r="N54" i="5"/>
  <c r="Q54" i="5"/>
  <c r="L54" i="5"/>
  <c r="O54" i="5"/>
  <c r="N57" i="5"/>
  <c r="O57" i="5"/>
  <c r="Q57" i="5"/>
  <c r="L57" i="5"/>
  <c r="S54" i="5"/>
  <c r="N55" i="5"/>
  <c r="O55" i="5"/>
  <c r="Q55" i="5"/>
  <c r="L55" i="5"/>
  <c r="N58" i="5"/>
  <c r="Q58" i="5"/>
  <c r="O58" i="5"/>
  <c r="L58" i="5"/>
  <c r="S56" i="5"/>
  <c r="R53" i="5"/>
  <c r="N53" i="5"/>
  <c r="Q53" i="5"/>
  <c r="L53" i="5"/>
  <c r="O53" i="5"/>
  <c r="N59" i="5"/>
  <c r="O59" i="5"/>
  <c r="Q59" i="5"/>
  <c r="L59" i="5"/>
  <c r="S55" i="5"/>
  <c r="S53" i="5"/>
  <c r="N37" i="5"/>
  <c r="Q37" i="5"/>
  <c r="O37" i="5"/>
  <c r="L37" i="5"/>
  <c r="S37" i="5"/>
  <c r="N38" i="5"/>
  <c r="Q38" i="5"/>
  <c r="L38" i="5"/>
  <c r="O38" i="5"/>
  <c r="N36" i="5"/>
  <c r="Q36" i="5"/>
  <c r="O36" i="5"/>
  <c r="L36" i="5"/>
  <c r="N39" i="5"/>
  <c r="Q39" i="5"/>
  <c r="O39" i="5"/>
  <c r="L39" i="5"/>
  <c r="N35" i="5"/>
  <c r="Q35" i="5"/>
  <c r="O35" i="5"/>
  <c r="L35" i="5"/>
  <c r="R41" i="5"/>
  <c r="N41" i="5"/>
  <c r="Q41" i="5"/>
  <c r="L41" i="5"/>
  <c r="O41" i="5"/>
  <c r="N40" i="5"/>
  <c r="Q40" i="5"/>
  <c r="O40" i="5"/>
  <c r="L40" i="5"/>
  <c r="S38" i="5"/>
  <c r="N34" i="5"/>
  <c r="Q34" i="5"/>
  <c r="O34" i="5"/>
  <c r="L34" i="5"/>
  <c r="S40" i="5"/>
  <c r="S41" i="5"/>
  <c r="G56" i="5"/>
  <c r="R56" i="5"/>
  <c r="G102" i="5"/>
  <c r="R102" i="5"/>
  <c r="G108" i="5"/>
  <c r="R108" i="5"/>
  <c r="G115" i="5"/>
  <c r="R115" i="5"/>
  <c r="G118" i="5"/>
  <c r="R118" i="5"/>
  <c r="G132" i="5"/>
  <c r="R132" i="5"/>
  <c r="G134" i="5"/>
  <c r="R134" i="5"/>
  <c r="G137" i="5"/>
  <c r="R137" i="5"/>
  <c r="G149" i="5"/>
  <c r="R149" i="5"/>
  <c r="G154" i="5"/>
  <c r="R154" i="5"/>
  <c r="G159" i="5"/>
  <c r="R159" i="5"/>
  <c r="G169" i="5"/>
  <c r="R169" i="5"/>
  <c r="G174" i="5"/>
  <c r="R174" i="5"/>
  <c r="G177" i="5"/>
  <c r="R177" i="5"/>
  <c r="G186" i="5"/>
  <c r="R186" i="5"/>
  <c r="G193" i="5"/>
  <c r="R193" i="5"/>
  <c r="G196" i="5"/>
  <c r="R196" i="5"/>
  <c r="G207" i="5"/>
  <c r="R207" i="5"/>
  <c r="G209" i="5"/>
  <c r="R209" i="5"/>
  <c r="G212" i="5"/>
  <c r="R212" i="5"/>
  <c r="G223" i="5"/>
  <c r="R223" i="5"/>
  <c r="G228" i="5"/>
  <c r="R228" i="5"/>
  <c r="G233" i="5"/>
  <c r="R233" i="5"/>
  <c r="G37" i="5"/>
  <c r="R37" i="5"/>
  <c r="G75" i="5"/>
  <c r="R75" i="5"/>
  <c r="G92" i="5"/>
  <c r="R92" i="5"/>
  <c r="G35" i="5"/>
  <c r="R35" i="5"/>
  <c r="G44" i="5"/>
  <c r="R44" i="5"/>
  <c r="G54" i="5"/>
  <c r="R54" i="5"/>
  <c r="G57" i="5"/>
  <c r="R57" i="5"/>
  <c r="G60" i="5"/>
  <c r="R60" i="5"/>
  <c r="G62" i="5"/>
  <c r="R62" i="5"/>
  <c r="G65" i="5"/>
  <c r="R65" i="5"/>
  <c r="G73" i="5"/>
  <c r="R73" i="5"/>
  <c r="G81" i="5"/>
  <c r="R81" i="5"/>
  <c r="G90" i="5"/>
  <c r="R90" i="5"/>
  <c r="G93" i="5"/>
  <c r="R93" i="5"/>
  <c r="G96" i="5"/>
  <c r="R96" i="5"/>
  <c r="G99" i="5"/>
  <c r="R99" i="5"/>
  <c r="G111" i="5"/>
  <c r="R111" i="5"/>
  <c r="G113" i="5"/>
  <c r="R113" i="5"/>
  <c r="G116" i="5"/>
  <c r="R116" i="5"/>
  <c r="G130" i="5"/>
  <c r="R130" i="5"/>
  <c r="G135" i="5"/>
  <c r="R135" i="5"/>
  <c r="G140" i="5"/>
  <c r="R140" i="5"/>
  <c r="G150" i="5"/>
  <c r="R150" i="5"/>
  <c r="G157" i="5"/>
  <c r="R157" i="5"/>
  <c r="G167" i="5"/>
  <c r="R167" i="5"/>
  <c r="G172" i="5"/>
  <c r="R172" i="5"/>
  <c r="G175" i="5"/>
  <c r="R175" i="5"/>
  <c r="G189" i="5"/>
  <c r="R189" i="5"/>
  <c r="G191" i="5"/>
  <c r="R191" i="5"/>
  <c r="G194" i="5"/>
  <c r="R194" i="5"/>
  <c r="G205" i="5"/>
  <c r="R205" i="5"/>
  <c r="G210" i="5"/>
  <c r="R210" i="5"/>
  <c r="G224" i="5"/>
  <c r="R224" i="5"/>
  <c r="G231" i="5"/>
  <c r="R231" i="5"/>
  <c r="G34" i="5"/>
  <c r="R34" i="5"/>
  <c r="G46" i="5"/>
  <c r="R46" i="5"/>
  <c r="G36" i="5"/>
  <c r="R36" i="5"/>
  <c r="G39" i="5"/>
  <c r="R39" i="5"/>
  <c r="G55" i="5"/>
  <c r="R55" i="5"/>
  <c r="G58" i="5"/>
  <c r="R58" i="5"/>
  <c r="G63" i="5"/>
  <c r="R63" i="5"/>
  <c r="G74" i="5"/>
  <c r="R74" i="5"/>
  <c r="G79" i="5"/>
  <c r="R79" i="5"/>
  <c r="G82" i="5"/>
  <c r="R82" i="5"/>
  <c r="G94" i="5"/>
  <c r="R94" i="5"/>
  <c r="G97" i="5"/>
  <c r="R97" i="5"/>
  <c r="G100" i="5"/>
  <c r="R100" i="5"/>
  <c r="G109" i="5"/>
  <c r="R109" i="5"/>
  <c r="G114" i="5"/>
  <c r="R114" i="5"/>
  <c r="G131" i="5"/>
  <c r="R131" i="5"/>
  <c r="G138" i="5"/>
  <c r="R138" i="5"/>
  <c r="G148" i="5"/>
  <c r="R148" i="5"/>
  <c r="G155" i="5"/>
  <c r="R155" i="5"/>
  <c r="G158" i="5"/>
  <c r="R158" i="5"/>
  <c r="G170" i="5"/>
  <c r="R170" i="5"/>
  <c r="G173" i="5"/>
  <c r="R173" i="5"/>
  <c r="G178" i="5"/>
  <c r="R178" i="5"/>
  <c r="G187" i="5"/>
  <c r="R187" i="5"/>
  <c r="G192" i="5"/>
  <c r="R192" i="5"/>
  <c r="G197" i="5"/>
  <c r="R197" i="5"/>
  <c r="G213" i="5"/>
  <c r="R213" i="5"/>
  <c r="G229" i="5"/>
  <c r="R229" i="5"/>
  <c r="G232" i="5"/>
  <c r="R232" i="5"/>
  <c r="G43" i="5"/>
  <c r="R43" i="5"/>
  <c r="G78" i="5"/>
  <c r="R78" i="5"/>
  <c r="G83" i="5"/>
  <c r="R83" i="5"/>
  <c r="G95" i="5"/>
  <c r="R95" i="5"/>
  <c r="G38" i="5"/>
  <c r="R38" i="5"/>
  <c r="G40" i="5"/>
  <c r="R40" i="5"/>
  <c r="G42" i="5"/>
  <c r="R42" i="5"/>
  <c r="G45" i="5"/>
  <c r="R45" i="5"/>
  <c r="G59" i="5"/>
  <c r="R59" i="5"/>
  <c r="G77" i="5"/>
  <c r="R77" i="5"/>
  <c r="G91" i="5"/>
  <c r="R91" i="5"/>
  <c r="G98" i="5"/>
  <c r="R98" i="5"/>
  <c r="G101" i="5"/>
  <c r="R101" i="5"/>
  <c r="G110" i="5"/>
  <c r="R110" i="5"/>
  <c r="G117" i="5"/>
  <c r="R117" i="5"/>
  <c r="G129" i="5"/>
  <c r="R129" i="5"/>
  <c r="G136" i="5"/>
  <c r="R136" i="5"/>
  <c r="G139" i="5"/>
  <c r="R139" i="5"/>
  <c r="G151" i="5"/>
  <c r="R151" i="5"/>
  <c r="G153" i="5"/>
  <c r="R153" i="5"/>
  <c r="G156" i="5"/>
  <c r="R156" i="5"/>
  <c r="G168" i="5"/>
  <c r="R168" i="5"/>
  <c r="G171" i="5"/>
  <c r="R171" i="5"/>
  <c r="G176" i="5"/>
  <c r="R176" i="5"/>
  <c r="G179" i="5"/>
  <c r="R179" i="5"/>
  <c r="G188" i="5"/>
  <c r="R188" i="5"/>
  <c r="G195" i="5"/>
  <c r="R195" i="5"/>
  <c r="G211" i="5"/>
  <c r="R211" i="5"/>
  <c r="G214" i="5"/>
  <c r="R214" i="5"/>
  <c r="G225" i="5"/>
  <c r="R225" i="5"/>
  <c r="G227" i="5"/>
  <c r="R227" i="5"/>
  <c r="G230" i="5"/>
  <c r="R230" i="5"/>
  <c r="G222" i="5"/>
  <c r="G206" i="5"/>
  <c r="G204" i="5"/>
  <c r="G215" i="5"/>
  <c r="G119" i="5"/>
  <c r="G64" i="5"/>
  <c r="B13" i="1"/>
  <c r="P13" i="1" s="1"/>
  <c r="B14" i="1"/>
  <c r="P14" i="1" s="1"/>
  <c r="B15" i="1"/>
  <c r="P15" i="1" s="1"/>
  <c r="B16" i="1"/>
  <c r="P16" i="1" s="1"/>
  <c r="B17" i="1"/>
  <c r="P17" i="1" s="1"/>
  <c r="B18" i="1"/>
  <c r="P18" i="1" s="1"/>
  <c r="B19" i="1"/>
  <c r="P19" i="1" s="1"/>
  <c r="B20" i="1"/>
  <c r="P20" i="1" s="1"/>
  <c r="B21" i="1"/>
  <c r="P21" i="1" s="1"/>
  <c r="B22" i="1"/>
  <c r="P22" i="1" s="1"/>
  <c r="B23" i="1"/>
  <c r="P23" i="1" s="1"/>
  <c r="B24" i="1"/>
  <c r="P24" i="1" s="1"/>
  <c r="B25" i="1"/>
  <c r="P25" i="1" s="1"/>
  <c r="B26" i="1"/>
  <c r="P26" i="1" s="1"/>
  <c r="B27" i="1"/>
  <c r="P27" i="1" s="1"/>
  <c r="B28" i="1"/>
  <c r="P28" i="1" s="1"/>
  <c r="B29" i="1"/>
  <c r="P29" i="1" s="1"/>
  <c r="B30" i="1"/>
  <c r="P30" i="1" s="1"/>
  <c r="B31" i="1"/>
  <c r="P31" i="1" s="1"/>
  <c r="B32" i="1"/>
  <c r="P32" i="1" s="1"/>
  <c r="B33" i="1"/>
  <c r="P33" i="1" s="1"/>
  <c r="B34" i="1"/>
  <c r="P34" i="1" s="1"/>
  <c r="B35" i="1"/>
  <c r="P35" i="1" s="1"/>
  <c r="B36" i="1"/>
  <c r="P36" i="1" s="1"/>
  <c r="B37" i="1"/>
  <c r="P37" i="1" s="1"/>
  <c r="B38" i="1"/>
  <c r="P38" i="1" s="1"/>
  <c r="B39" i="1"/>
  <c r="P39" i="1" s="1"/>
  <c r="B40" i="1"/>
  <c r="P40" i="1" s="1"/>
  <c r="B41" i="1"/>
  <c r="P41" i="1" s="1"/>
  <c r="B42" i="1"/>
  <c r="P42" i="1" s="1"/>
  <c r="B43" i="1"/>
  <c r="P43" i="1" s="1"/>
  <c r="B44" i="1"/>
  <c r="P44" i="1" s="1"/>
  <c r="B45" i="1"/>
  <c r="P45" i="1" s="1"/>
  <c r="B46" i="1"/>
  <c r="P46" i="1" s="1"/>
  <c r="B47" i="1"/>
  <c r="P47" i="1" s="1"/>
  <c r="B48" i="1"/>
  <c r="P48" i="1" s="1"/>
  <c r="B49" i="1"/>
  <c r="P49" i="1" s="1"/>
  <c r="B50" i="1"/>
  <c r="P50" i="1" s="1"/>
  <c r="B51" i="1"/>
  <c r="P51" i="1" s="1"/>
  <c r="B52" i="1"/>
  <c r="P52" i="1" s="1"/>
  <c r="B53" i="1"/>
  <c r="P53" i="1" s="1"/>
  <c r="B54" i="1"/>
  <c r="P54" i="1" s="1"/>
  <c r="B55" i="1"/>
  <c r="P55" i="1" s="1"/>
  <c r="B56" i="1"/>
  <c r="P56" i="1" s="1"/>
  <c r="B57" i="1"/>
  <c r="P57" i="1" s="1"/>
  <c r="B58" i="1"/>
  <c r="P58" i="1" s="1"/>
  <c r="B59" i="1"/>
  <c r="P59" i="1" s="1"/>
  <c r="B60" i="1"/>
  <c r="P60" i="1" s="1"/>
  <c r="B61" i="1"/>
  <c r="P61" i="1" s="1"/>
  <c r="B62" i="1"/>
  <c r="P62" i="1" s="1"/>
  <c r="B63" i="1"/>
  <c r="P63" i="1" s="1"/>
  <c r="B64" i="1"/>
  <c r="P64" i="1" s="1"/>
  <c r="B65" i="1"/>
  <c r="P65" i="1" s="1"/>
  <c r="B66" i="1"/>
  <c r="P66" i="1" s="1"/>
  <c r="B67" i="1"/>
  <c r="P67" i="1" s="1"/>
  <c r="B68" i="1"/>
  <c r="P68" i="1" s="1"/>
  <c r="B69" i="1"/>
  <c r="P69" i="1" s="1"/>
  <c r="B70" i="1"/>
  <c r="P70" i="1" s="1"/>
  <c r="B71" i="1"/>
  <c r="P71" i="1" s="1"/>
  <c r="B72" i="1"/>
  <c r="P72" i="1" s="1"/>
  <c r="B73" i="1"/>
  <c r="P73" i="1" s="1"/>
  <c r="B74" i="1"/>
  <c r="P74" i="1" s="1"/>
  <c r="B75" i="1"/>
  <c r="P75" i="1" s="1"/>
  <c r="B76" i="1"/>
  <c r="P76" i="1" s="1"/>
  <c r="B77" i="1"/>
  <c r="P77" i="1" s="1"/>
  <c r="B78" i="1"/>
  <c r="P78" i="1" s="1"/>
  <c r="B79" i="1"/>
  <c r="P79" i="1" s="1"/>
  <c r="B80" i="1"/>
  <c r="P80" i="1" s="1"/>
  <c r="B81" i="1"/>
  <c r="P81" i="1" s="1"/>
  <c r="B82" i="1"/>
  <c r="P82" i="1" s="1"/>
  <c r="B83" i="1"/>
  <c r="P83" i="1" s="1"/>
  <c r="B84" i="1"/>
  <c r="P84" i="1" s="1"/>
  <c r="B85" i="1"/>
  <c r="P85" i="1" s="1"/>
  <c r="B86" i="1"/>
  <c r="P86" i="1" s="1"/>
  <c r="B87" i="1"/>
  <c r="P87" i="1" s="1"/>
  <c r="B88" i="1"/>
  <c r="P88" i="1" s="1"/>
  <c r="B89" i="1"/>
  <c r="P89" i="1" s="1"/>
  <c r="B90" i="1"/>
  <c r="P90" i="1" s="1"/>
  <c r="B91" i="1"/>
  <c r="P91" i="1" s="1"/>
  <c r="B92" i="1"/>
  <c r="P92" i="1" s="1"/>
  <c r="B93" i="1"/>
  <c r="P93" i="1" s="1"/>
  <c r="B94" i="1"/>
  <c r="P94" i="1" s="1"/>
  <c r="B95" i="1"/>
  <c r="P95" i="1" s="1"/>
  <c r="B96" i="1"/>
  <c r="P96" i="1" s="1"/>
  <c r="B97" i="1"/>
  <c r="P97" i="1" s="1"/>
  <c r="B98" i="1"/>
  <c r="P98" i="1" s="1"/>
  <c r="B99" i="1"/>
  <c r="P99" i="1" s="1"/>
  <c r="B100" i="1"/>
  <c r="P100" i="1" s="1"/>
  <c r="B101" i="1"/>
  <c r="P101" i="1" s="1"/>
  <c r="B102" i="1"/>
  <c r="P102" i="1" s="1"/>
  <c r="B103" i="1"/>
  <c r="P103" i="1" s="1"/>
  <c r="B104" i="1"/>
  <c r="P104" i="1" s="1"/>
  <c r="B105" i="1"/>
  <c r="P105" i="1" s="1"/>
  <c r="B106" i="1"/>
  <c r="P106" i="1" s="1"/>
  <c r="B107" i="1"/>
  <c r="P107" i="1" s="1"/>
  <c r="B108" i="1"/>
  <c r="P108" i="1" s="1"/>
  <c r="B109" i="1"/>
  <c r="P109" i="1" s="1"/>
  <c r="B110" i="1"/>
  <c r="P110" i="1" s="1"/>
  <c r="B111" i="1"/>
  <c r="P111" i="1" s="1"/>
  <c r="B112" i="1"/>
  <c r="P112" i="1" s="1"/>
  <c r="B113" i="1"/>
  <c r="P113" i="1" s="1"/>
  <c r="B114" i="1"/>
  <c r="P114" i="1" s="1"/>
  <c r="B115" i="1"/>
  <c r="P115" i="1" s="1"/>
  <c r="B116" i="1"/>
  <c r="P116" i="1" s="1"/>
  <c r="B117" i="1"/>
  <c r="P117" i="1" s="1"/>
  <c r="B118" i="1"/>
  <c r="P118" i="1" s="1"/>
  <c r="B119" i="1"/>
  <c r="P119" i="1" s="1"/>
  <c r="B120" i="1"/>
  <c r="P120" i="1" s="1"/>
  <c r="B121" i="1"/>
  <c r="P121" i="1" s="1"/>
  <c r="B122" i="1"/>
  <c r="P122" i="1" s="1"/>
  <c r="B123" i="1"/>
  <c r="P123" i="1" s="1"/>
  <c r="B124" i="1"/>
  <c r="P124" i="1" s="1"/>
  <c r="B125" i="1"/>
  <c r="P125" i="1" s="1"/>
  <c r="B126" i="1"/>
  <c r="P126" i="1" s="1"/>
  <c r="B127" i="1"/>
  <c r="P127" i="1" s="1"/>
  <c r="B128" i="1"/>
  <c r="P128" i="1" s="1"/>
  <c r="B129" i="1"/>
  <c r="P129" i="1" s="1"/>
  <c r="B130" i="1"/>
  <c r="P130" i="1" s="1"/>
  <c r="B131" i="1"/>
  <c r="P131" i="1" s="1"/>
  <c r="B132" i="1"/>
  <c r="P132" i="1" s="1"/>
  <c r="B133" i="1"/>
  <c r="P133" i="1" s="1"/>
  <c r="B134" i="1"/>
  <c r="P134" i="1" s="1"/>
  <c r="B135" i="1"/>
  <c r="P135" i="1" s="1"/>
  <c r="B136" i="1"/>
  <c r="P136" i="1" s="1"/>
  <c r="B137" i="1"/>
  <c r="P137" i="1" s="1"/>
  <c r="B138" i="1"/>
  <c r="P138" i="1" s="1"/>
  <c r="B139" i="1"/>
  <c r="P139" i="1" s="1"/>
  <c r="B140" i="1"/>
  <c r="P140" i="1" s="1"/>
  <c r="B141" i="1"/>
  <c r="P141" i="1" s="1"/>
  <c r="B142" i="1"/>
  <c r="P142" i="1" s="1"/>
  <c r="B143" i="1"/>
  <c r="P143" i="1" s="1"/>
  <c r="B144" i="1"/>
  <c r="P144" i="1" s="1"/>
  <c r="B145" i="1"/>
  <c r="P145" i="1" s="1"/>
  <c r="B146" i="1"/>
  <c r="P146" i="1" s="1"/>
  <c r="B147" i="1"/>
  <c r="P147" i="1" s="1"/>
  <c r="B148" i="1"/>
  <c r="P148" i="1" s="1"/>
  <c r="B149" i="1"/>
  <c r="P149" i="1" s="1"/>
  <c r="B150" i="1"/>
  <c r="P150" i="1" s="1"/>
  <c r="B151" i="1"/>
  <c r="P151" i="1" s="1"/>
  <c r="B152" i="1"/>
  <c r="P152" i="1" s="1"/>
  <c r="B153" i="1"/>
  <c r="P153" i="1" s="1"/>
  <c r="B154" i="1"/>
  <c r="P154" i="1" s="1"/>
  <c r="B155" i="1"/>
  <c r="P155" i="1" s="1"/>
  <c r="B156" i="1"/>
  <c r="P156" i="1" s="1"/>
  <c r="B157" i="1"/>
  <c r="P157" i="1" s="1"/>
  <c r="B158" i="1"/>
  <c r="P158" i="1" s="1"/>
  <c r="B159" i="1"/>
  <c r="P159" i="1" s="1"/>
  <c r="B160" i="1"/>
  <c r="P160" i="1" s="1"/>
  <c r="B161" i="1"/>
  <c r="P161" i="1" s="1"/>
  <c r="B162" i="1"/>
  <c r="P162" i="1" s="1"/>
  <c r="B163" i="1"/>
  <c r="P163" i="1" s="1"/>
  <c r="B164" i="1"/>
  <c r="P164" i="1" s="1"/>
  <c r="B165" i="1"/>
  <c r="P165" i="1" s="1"/>
  <c r="B166" i="1"/>
  <c r="P166" i="1" s="1"/>
  <c r="B167" i="1"/>
  <c r="P167" i="1" s="1"/>
  <c r="B168" i="1"/>
  <c r="P168" i="1" s="1"/>
  <c r="B169" i="1"/>
  <c r="P169" i="1" s="1"/>
  <c r="B170" i="1"/>
  <c r="P170" i="1" s="1"/>
  <c r="B171" i="1"/>
  <c r="P171" i="1" s="1"/>
  <c r="B172" i="1"/>
  <c r="P172" i="1" s="1"/>
  <c r="B173" i="1"/>
  <c r="P173" i="1" s="1"/>
  <c r="B174" i="1"/>
  <c r="P174" i="1" s="1"/>
  <c r="B175" i="1"/>
  <c r="P175" i="1" s="1"/>
  <c r="B176" i="1"/>
  <c r="P176" i="1" s="1"/>
  <c r="B177" i="1"/>
  <c r="P177" i="1" s="1"/>
  <c r="B178" i="1"/>
  <c r="P178" i="1" s="1"/>
  <c r="B179" i="1"/>
  <c r="P179" i="1" s="1"/>
  <c r="B180" i="1"/>
  <c r="P180" i="1" s="1"/>
  <c r="B181" i="1"/>
  <c r="P181" i="1" s="1"/>
  <c r="B182" i="1"/>
  <c r="P182" i="1" s="1"/>
  <c r="B183" i="1"/>
  <c r="P183" i="1" s="1"/>
  <c r="B184" i="1"/>
  <c r="P184" i="1" s="1"/>
  <c r="B185" i="1"/>
  <c r="P185" i="1" s="1"/>
  <c r="B186" i="1"/>
  <c r="P186" i="1" s="1"/>
  <c r="B187" i="1"/>
  <c r="P187" i="1" s="1"/>
  <c r="B188" i="1"/>
  <c r="P188" i="1" s="1"/>
  <c r="B189" i="1"/>
  <c r="P189" i="1" s="1"/>
  <c r="B190" i="1"/>
  <c r="P190" i="1" s="1"/>
  <c r="B191" i="1"/>
  <c r="P191" i="1" s="1"/>
  <c r="B192" i="1"/>
  <c r="P192" i="1" s="1"/>
  <c r="B193" i="1"/>
  <c r="P193" i="1" s="1"/>
  <c r="B194" i="1"/>
  <c r="P194" i="1" s="1"/>
  <c r="B195" i="1"/>
  <c r="P195" i="1" s="1"/>
  <c r="B196" i="1"/>
  <c r="P196" i="1" s="1"/>
  <c r="B197" i="1"/>
  <c r="P197" i="1" s="1"/>
  <c r="B198" i="1"/>
  <c r="P198" i="1" s="1"/>
  <c r="B199" i="1"/>
  <c r="P199" i="1" s="1"/>
  <c r="B200" i="1"/>
  <c r="P200" i="1" s="1"/>
  <c r="B201" i="1"/>
  <c r="P201" i="1" s="1"/>
  <c r="B202" i="1"/>
  <c r="P202" i="1" s="1"/>
  <c r="B203" i="1"/>
  <c r="P203" i="1" s="1"/>
  <c r="B204" i="1"/>
  <c r="P204" i="1" s="1"/>
  <c r="B205" i="1"/>
  <c r="P205" i="1" s="1"/>
  <c r="B206" i="1"/>
  <c r="P206" i="1" s="1"/>
  <c r="B207" i="1"/>
  <c r="P207" i="1" s="1"/>
  <c r="B208" i="1"/>
  <c r="P208" i="1" s="1"/>
  <c r="B209" i="1"/>
  <c r="P209" i="1" s="1"/>
  <c r="B210" i="1"/>
  <c r="P210" i="1" s="1"/>
  <c r="B211" i="1"/>
  <c r="P211" i="1" s="1"/>
  <c r="B212" i="1"/>
  <c r="P212" i="1" s="1"/>
  <c r="B213" i="1"/>
  <c r="P213" i="1" s="1"/>
  <c r="B214" i="1"/>
  <c r="P214" i="1" s="1"/>
  <c r="B215" i="1"/>
  <c r="P215" i="1" s="1"/>
  <c r="B216" i="1"/>
  <c r="P216" i="1" s="1"/>
  <c r="B217" i="1"/>
  <c r="P217" i="1" s="1"/>
  <c r="B218" i="1"/>
  <c r="P218" i="1" s="1"/>
  <c r="B219" i="1"/>
  <c r="P219" i="1" s="1"/>
  <c r="B220" i="1"/>
  <c r="P220" i="1" s="1"/>
  <c r="B221" i="1"/>
  <c r="P221" i="1" s="1"/>
  <c r="B222" i="1"/>
  <c r="P222" i="1" s="1"/>
  <c r="B223" i="1"/>
  <c r="P223" i="1" s="1"/>
  <c r="B224" i="1"/>
  <c r="P224" i="1" s="1"/>
  <c r="B225" i="1"/>
  <c r="P225" i="1" s="1"/>
  <c r="B226" i="1"/>
  <c r="P226" i="1" s="1"/>
  <c r="B227" i="1"/>
  <c r="P227" i="1" s="1"/>
  <c r="B228" i="1"/>
  <c r="P228" i="1" s="1"/>
  <c r="B229" i="1"/>
  <c r="P229" i="1" s="1"/>
  <c r="B230" i="1"/>
  <c r="P230" i="1" s="1"/>
  <c r="B231" i="1"/>
  <c r="P231" i="1" s="1"/>
  <c r="B232" i="1"/>
  <c r="P232" i="1" s="1"/>
  <c r="B233" i="1"/>
  <c r="P233" i="1" s="1"/>
  <c r="B234" i="1"/>
  <c r="P234" i="1" s="1"/>
  <c r="B235" i="1"/>
  <c r="P235" i="1" s="1"/>
  <c r="B236" i="1"/>
  <c r="P236" i="1" s="1"/>
  <c r="B237" i="1"/>
  <c r="P237" i="1" s="1"/>
  <c r="B238" i="1"/>
  <c r="P238" i="1" s="1"/>
  <c r="B239" i="1"/>
  <c r="P239" i="1" s="1"/>
  <c r="B240" i="1"/>
  <c r="P240" i="1" s="1"/>
  <c r="B241" i="1"/>
  <c r="P241" i="1" s="1"/>
  <c r="B242" i="1"/>
  <c r="P242" i="1" s="1"/>
  <c r="B243" i="1"/>
  <c r="P243" i="1" s="1"/>
  <c r="B244" i="1"/>
  <c r="P244" i="1" s="1"/>
  <c r="B245" i="1"/>
  <c r="P245" i="1" s="1"/>
  <c r="B246" i="1"/>
  <c r="P246" i="1" s="1"/>
  <c r="B247" i="1"/>
  <c r="P247" i="1" s="1"/>
  <c r="B248" i="1"/>
  <c r="P248" i="1" s="1"/>
  <c r="B249" i="1"/>
  <c r="P249" i="1" s="1"/>
  <c r="B250" i="1"/>
  <c r="P250" i="1" s="1"/>
  <c r="B251" i="1"/>
  <c r="P251" i="1" s="1"/>
  <c r="B252" i="1"/>
  <c r="P252" i="1" s="1"/>
  <c r="B253" i="1"/>
  <c r="P253" i="1" s="1"/>
  <c r="B254" i="1"/>
  <c r="P254" i="1" s="1"/>
  <c r="B255" i="1"/>
  <c r="P255" i="1" s="1"/>
  <c r="B256" i="1"/>
  <c r="P256" i="1" s="1"/>
  <c r="B257" i="1"/>
  <c r="P257" i="1" s="1"/>
  <c r="B258" i="1"/>
  <c r="P258" i="1" s="1"/>
  <c r="B259" i="1"/>
  <c r="P259" i="1" s="1"/>
  <c r="B260" i="1"/>
  <c r="P260" i="1" s="1"/>
  <c r="B261" i="1"/>
  <c r="P261" i="1" s="1"/>
  <c r="B262" i="1"/>
  <c r="P262" i="1" s="1"/>
  <c r="B263" i="1"/>
  <c r="P263" i="1" s="1"/>
  <c r="B264" i="1"/>
  <c r="P264" i="1" s="1"/>
  <c r="B265" i="1"/>
  <c r="P265" i="1" s="1"/>
  <c r="B266" i="1"/>
  <c r="P266" i="1" s="1"/>
  <c r="B267" i="1"/>
  <c r="P267" i="1" s="1"/>
  <c r="B268" i="1"/>
  <c r="P268" i="1" s="1"/>
  <c r="B269" i="1"/>
  <c r="P269" i="1" s="1"/>
  <c r="B270" i="1"/>
  <c r="P270" i="1" s="1"/>
  <c r="B271" i="1"/>
  <c r="P271" i="1" s="1"/>
  <c r="B272" i="1"/>
  <c r="P272" i="1" s="1"/>
  <c r="B273" i="1"/>
  <c r="P273" i="1" s="1"/>
  <c r="B274" i="1"/>
  <c r="P274" i="1" s="1"/>
  <c r="B275" i="1"/>
  <c r="P275" i="1" s="1"/>
  <c r="B276" i="1"/>
  <c r="P276" i="1" s="1"/>
  <c r="B277" i="1"/>
  <c r="P277" i="1" s="1"/>
  <c r="B278" i="1"/>
  <c r="P278" i="1" s="1"/>
  <c r="B279" i="1"/>
  <c r="P279" i="1" s="1"/>
  <c r="B280" i="1"/>
  <c r="P280" i="1" s="1"/>
  <c r="B281" i="1"/>
  <c r="P281" i="1" s="1"/>
  <c r="B282" i="1"/>
  <c r="P282" i="1" s="1"/>
  <c r="B283" i="1"/>
  <c r="P283" i="1" s="1"/>
  <c r="B284" i="1"/>
  <c r="P284" i="1" s="1"/>
  <c r="B285" i="1"/>
  <c r="P285" i="1" s="1"/>
  <c r="B286" i="1"/>
  <c r="P286" i="1" s="1"/>
  <c r="B287" i="1"/>
  <c r="P287" i="1" s="1"/>
  <c r="B288" i="1"/>
  <c r="P288" i="1" s="1"/>
  <c r="B289" i="1"/>
  <c r="P289" i="1" s="1"/>
  <c r="B290" i="1"/>
  <c r="P290" i="1" s="1"/>
  <c r="B291" i="1"/>
  <c r="P291" i="1" s="1"/>
  <c r="B292" i="1"/>
  <c r="P292" i="1" s="1"/>
  <c r="B293" i="1"/>
  <c r="P293" i="1" s="1"/>
  <c r="B294" i="1"/>
  <c r="P294" i="1" s="1"/>
  <c r="B295" i="1"/>
  <c r="P295" i="1" s="1"/>
  <c r="B296" i="1"/>
  <c r="P296" i="1" s="1"/>
  <c r="B297" i="1"/>
  <c r="P297" i="1" s="1"/>
  <c r="B298" i="1"/>
  <c r="P298" i="1" s="1"/>
  <c r="B299" i="1"/>
  <c r="P299" i="1" s="1"/>
  <c r="B300" i="1"/>
  <c r="P300" i="1" s="1"/>
  <c r="B301" i="1"/>
  <c r="P301" i="1" s="1"/>
  <c r="B302" i="1"/>
  <c r="P302" i="1" s="1"/>
  <c r="B303" i="1"/>
  <c r="P303" i="1" s="1"/>
  <c r="B304" i="1"/>
  <c r="P304" i="1" s="1"/>
  <c r="B305" i="1"/>
  <c r="P305" i="1" s="1"/>
  <c r="B306" i="1"/>
  <c r="P306" i="1" s="1"/>
  <c r="B307" i="1"/>
  <c r="P307" i="1" s="1"/>
  <c r="B308" i="1"/>
  <c r="P308" i="1" s="1"/>
  <c r="B309" i="1"/>
  <c r="P309" i="1" s="1"/>
  <c r="B310" i="1"/>
  <c r="P310" i="1" s="1"/>
  <c r="B311" i="1"/>
  <c r="P311" i="1" s="1"/>
  <c r="B312" i="1"/>
  <c r="P312" i="1" s="1"/>
  <c r="B313" i="1"/>
  <c r="P313" i="1" s="1"/>
  <c r="B314" i="1"/>
  <c r="P314" i="1" s="1"/>
  <c r="B315" i="1"/>
  <c r="P315" i="1" s="1"/>
  <c r="B316" i="1"/>
  <c r="P316" i="1" s="1"/>
  <c r="B317" i="1"/>
  <c r="P317" i="1" s="1"/>
  <c r="B318" i="1"/>
  <c r="P318" i="1" s="1"/>
  <c r="B319" i="1"/>
  <c r="P319" i="1" s="1"/>
  <c r="B320" i="1"/>
  <c r="P320" i="1" s="1"/>
  <c r="B321" i="1"/>
  <c r="P321" i="1" s="1"/>
  <c r="B322" i="1"/>
  <c r="P322" i="1" s="1"/>
  <c r="B323" i="1"/>
  <c r="P323" i="1" s="1"/>
  <c r="B324" i="1"/>
  <c r="P324" i="1" s="1"/>
  <c r="B325" i="1"/>
  <c r="P325" i="1" s="1"/>
  <c r="B326" i="1"/>
  <c r="P326" i="1" s="1"/>
  <c r="B327" i="1"/>
  <c r="P327" i="1" s="1"/>
  <c r="B328" i="1"/>
  <c r="P328" i="1" s="1"/>
  <c r="B329" i="1"/>
  <c r="P329" i="1" s="1"/>
  <c r="B330" i="1"/>
  <c r="P330" i="1" s="1"/>
  <c r="B331" i="1"/>
  <c r="P331" i="1" s="1"/>
  <c r="B332" i="1"/>
  <c r="P332" i="1" s="1"/>
  <c r="B333" i="1"/>
  <c r="P333" i="1" s="1"/>
  <c r="B334" i="1"/>
  <c r="P334" i="1" s="1"/>
  <c r="B335" i="1"/>
  <c r="P335" i="1" s="1"/>
  <c r="B336" i="1"/>
  <c r="P336" i="1" s="1"/>
  <c r="B337" i="1"/>
  <c r="P337" i="1" s="1"/>
  <c r="B338" i="1"/>
  <c r="P338" i="1" s="1"/>
  <c r="B339" i="1"/>
  <c r="P339" i="1" s="1"/>
  <c r="B340" i="1"/>
  <c r="P340" i="1" s="1"/>
  <c r="B341" i="1"/>
  <c r="P341" i="1" s="1"/>
  <c r="B342" i="1"/>
  <c r="P342" i="1" s="1"/>
  <c r="B343" i="1"/>
  <c r="P343" i="1" s="1"/>
  <c r="B344" i="1"/>
  <c r="P344" i="1" s="1"/>
  <c r="B345" i="1"/>
  <c r="P345" i="1" s="1"/>
  <c r="B346" i="1"/>
  <c r="P346" i="1" s="1"/>
  <c r="B347" i="1"/>
  <c r="P347" i="1" s="1"/>
  <c r="B348" i="1"/>
  <c r="P348" i="1" s="1"/>
  <c r="B349" i="1"/>
  <c r="P349" i="1" s="1"/>
  <c r="B350" i="1"/>
  <c r="P350" i="1" s="1"/>
  <c r="B351" i="1"/>
  <c r="P351" i="1" s="1"/>
  <c r="B352" i="1"/>
  <c r="P352" i="1" s="1"/>
  <c r="B353" i="1"/>
  <c r="P353" i="1" s="1"/>
  <c r="B354" i="1"/>
  <c r="P354" i="1" s="1"/>
  <c r="B355" i="1"/>
  <c r="P355" i="1" s="1"/>
  <c r="B356" i="1"/>
  <c r="P356" i="1" s="1"/>
  <c r="B357" i="1"/>
  <c r="P357" i="1" s="1"/>
  <c r="B358" i="1"/>
  <c r="P358" i="1" s="1"/>
  <c r="B359" i="1"/>
  <c r="P359" i="1" s="1"/>
  <c r="B360" i="1"/>
  <c r="P360" i="1" s="1"/>
  <c r="B361" i="1"/>
  <c r="P361" i="1" s="1"/>
  <c r="B362" i="1"/>
  <c r="P362" i="1" s="1"/>
  <c r="B363" i="1"/>
  <c r="P363" i="1" s="1"/>
  <c r="B364" i="1"/>
  <c r="P364" i="1" s="1"/>
  <c r="B365" i="1"/>
  <c r="P365" i="1" s="1"/>
  <c r="B366" i="1"/>
  <c r="P366" i="1" s="1"/>
  <c r="B367" i="1"/>
  <c r="P367" i="1" s="1"/>
  <c r="B368" i="1"/>
  <c r="P368" i="1" s="1"/>
  <c r="B369" i="1"/>
  <c r="P369" i="1" s="1"/>
  <c r="B370" i="1"/>
  <c r="P370" i="1" s="1"/>
  <c r="B371" i="1"/>
  <c r="P371" i="1" s="1"/>
  <c r="B372" i="1"/>
  <c r="P372" i="1" s="1"/>
  <c r="B373" i="1"/>
  <c r="P373" i="1" s="1"/>
  <c r="B374" i="1"/>
  <c r="P374" i="1" s="1"/>
  <c r="B375" i="1"/>
  <c r="P375" i="1" s="1"/>
  <c r="B376" i="1"/>
  <c r="P376" i="1" s="1"/>
  <c r="B377" i="1"/>
  <c r="P377" i="1" s="1"/>
  <c r="B378" i="1"/>
  <c r="P378" i="1" s="1"/>
  <c r="B379" i="1"/>
  <c r="P379" i="1" s="1"/>
  <c r="B380" i="1"/>
  <c r="P380" i="1" s="1"/>
  <c r="B381" i="1"/>
  <c r="P381" i="1" s="1"/>
  <c r="B382" i="1"/>
  <c r="P382" i="1" s="1"/>
  <c r="B383" i="1"/>
  <c r="P383" i="1" s="1"/>
  <c r="B384" i="1"/>
  <c r="P384" i="1" s="1"/>
  <c r="B385" i="1"/>
  <c r="P385" i="1" s="1"/>
  <c r="B386" i="1"/>
  <c r="P386" i="1" s="1"/>
  <c r="B387" i="1"/>
  <c r="P387" i="1" s="1"/>
  <c r="B388" i="1"/>
  <c r="P388" i="1" s="1"/>
  <c r="B389" i="1"/>
  <c r="P389" i="1" s="1"/>
  <c r="B390" i="1"/>
  <c r="P390" i="1" s="1"/>
  <c r="B391" i="1"/>
  <c r="P391" i="1" s="1"/>
  <c r="B392" i="1"/>
  <c r="P392" i="1" s="1"/>
  <c r="B393" i="1"/>
  <c r="P393" i="1" s="1"/>
  <c r="B394" i="1"/>
  <c r="P394" i="1" s="1"/>
  <c r="B395" i="1"/>
  <c r="P395" i="1" s="1"/>
  <c r="B396" i="1"/>
  <c r="P396" i="1" s="1"/>
  <c r="B397" i="1"/>
  <c r="P397" i="1" s="1"/>
  <c r="B398" i="1"/>
  <c r="P398" i="1" s="1"/>
  <c r="B399" i="1"/>
  <c r="P399" i="1" s="1"/>
  <c r="B400" i="1"/>
  <c r="P400" i="1" s="1"/>
  <c r="B401" i="1"/>
  <c r="P401" i="1" s="1"/>
  <c r="B402" i="1"/>
  <c r="P402" i="1" s="1"/>
  <c r="B403" i="1"/>
  <c r="P403" i="1" s="1"/>
  <c r="B404" i="1"/>
  <c r="P404" i="1" s="1"/>
  <c r="B405" i="1"/>
  <c r="P405" i="1" s="1"/>
  <c r="B406" i="1"/>
  <c r="P406" i="1" s="1"/>
  <c r="B407" i="1"/>
  <c r="P407" i="1" s="1"/>
  <c r="B408" i="1"/>
  <c r="P408" i="1" s="1"/>
  <c r="B409" i="1"/>
  <c r="P409" i="1" s="1"/>
  <c r="B410" i="1"/>
  <c r="P410" i="1" s="1"/>
  <c r="B411" i="1"/>
  <c r="P411" i="1" s="1"/>
  <c r="B412" i="1"/>
  <c r="P412" i="1" s="1"/>
  <c r="B413" i="1"/>
  <c r="P413" i="1" s="1"/>
  <c r="B414" i="1"/>
  <c r="P414" i="1" s="1"/>
  <c r="B415" i="1"/>
  <c r="P415" i="1" s="1"/>
  <c r="B416" i="1"/>
  <c r="P416" i="1" s="1"/>
  <c r="B417" i="1"/>
  <c r="P417" i="1" s="1"/>
  <c r="B418" i="1"/>
  <c r="P418" i="1" s="1"/>
  <c r="B419" i="1"/>
  <c r="P419" i="1" s="1"/>
  <c r="B420" i="1"/>
  <c r="P420" i="1" s="1"/>
  <c r="B421" i="1"/>
  <c r="P421" i="1" s="1"/>
  <c r="B422" i="1"/>
  <c r="P422" i="1" s="1"/>
  <c r="B423" i="1"/>
  <c r="P423" i="1" s="1"/>
  <c r="B424" i="1"/>
  <c r="P424" i="1" s="1"/>
  <c r="B425" i="1"/>
  <c r="P425" i="1" s="1"/>
  <c r="B426" i="1"/>
  <c r="P426" i="1" s="1"/>
  <c r="B427" i="1"/>
  <c r="P427" i="1" s="1"/>
  <c r="B428" i="1"/>
  <c r="P428" i="1" s="1"/>
  <c r="B429" i="1"/>
  <c r="P429" i="1" s="1"/>
  <c r="B430" i="1"/>
  <c r="P430" i="1" s="1"/>
  <c r="B431" i="1"/>
  <c r="P431" i="1" s="1"/>
  <c r="B432" i="1"/>
  <c r="P432" i="1" s="1"/>
  <c r="B433" i="1"/>
  <c r="P433" i="1" s="1"/>
  <c r="B434" i="1"/>
  <c r="P434" i="1" s="1"/>
  <c r="B435" i="1"/>
  <c r="P435" i="1" s="1"/>
  <c r="B436" i="1"/>
  <c r="P436" i="1" s="1"/>
  <c r="B437" i="1"/>
  <c r="P437" i="1" s="1"/>
  <c r="B438" i="1"/>
  <c r="P438" i="1" s="1"/>
  <c r="B439" i="1"/>
  <c r="P439" i="1" s="1"/>
  <c r="B440" i="1"/>
  <c r="P440" i="1" s="1"/>
  <c r="B441" i="1"/>
  <c r="P441" i="1" s="1"/>
  <c r="B442" i="1"/>
  <c r="P442" i="1" s="1"/>
  <c r="B443" i="1"/>
  <c r="P443" i="1" s="1"/>
  <c r="B444" i="1"/>
  <c r="P444" i="1" s="1"/>
  <c r="B445" i="1"/>
  <c r="P445" i="1" s="1"/>
  <c r="B446" i="1"/>
  <c r="P446" i="1" s="1"/>
  <c r="B447" i="1"/>
  <c r="P447" i="1" s="1"/>
  <c r="B448" i="1"/>
  <c r="P448" i="1" s="1"/>
  <c r="B449" i="1"/>
  <c r="P449" i="1" s="1"/>
  <c r="B450" i="1"/>
  <c r="P450" i="1" s="1"/>
  <c r="B451" i="1"/>
  <c r="P451" i="1" s="1"/>
  <c r="B452" i="1"/>
  <c r="P452" i="1" s="1"/>
  <c r="B453" i="1"/>
  <c r="P453" i="1" s="1"/>
  <c r="B454" i="1"/>
  <c r="P454" i="1" s="1"/>
  <c r="B455" i="1"/>
  <c r="P455" i="1" s="1"/>
  <c r="B456" i="1"/>
  <c r="P456" i="1" s="1"/>
  <c r="B457" i="1"/>
  <c r="P457" i="1" s="1"/>
  <c r="B458" i="1"/>
  <c r="P458" i="1" s="1"/>
  <c r="B459" i="1"/>
  <c r="P459" i="1" s="1"/>
  <c r="B460" i="1"/>
  <c r="P460" i="1" s="1"/>
  <c r="B461" i="1"/>
  <c r="P461" i="1" s="1"/>
  <c r="B462" i="1"/>
  <c r="P462" i="1" s="1"/>
  <c r="B463" i="1"/>
  <c r="P463" i="1" s="1"/>
  <c r="B464" i="1"/>
  <c r="P464" i="1" s="1"/>
  <c r="B465" i="1"/>
  <c r="P465" i="1" s="1"/>
  <c r="B466" i="1"/>
  <c r="P466" i="1" s="1"/>
  <c r="B467" i="1"/>
  <c r="P467" i="1" s="1"/>
  <c r="B468" i="1"/>
  <c r="P468" i="1" s="1"/>
  <c r="B469" i="1"/>
  <c r="P469" i="1" s="1"/>
  <c r="B470" i="1"/>
  <c r="P470" i="1" s="1"/>
  <c r="B471" i="1"/>
  <c r="P471" i="1" s="1"/>
  <c r="B472" i="1"/>
  <c r="P472" i="1" s="1"/>
  <c r="B473" i="1"/>
  <c r="P473" i="1" s="1"/>
  <c r="B474" i="1"/>
  <c r="P474" i="1" s="1"/>
  <c r="B475" i="1"/>
  <c r="P475" i="1" s="1"/>
  <c r="B476" i="1"/>
  <c r="P476" i="1" s="1"/>
  <c r="B477" i="1"/>
  <c r="P477" i="1" s="1"/>
  <c r="B478" i="1"/>
  <c r="P478" i="1" s="1"/>
  <c r="B479" i="1"/>
  <c r="P479" i="1" s="1"/>
  <c r="B480" i="1"/>
  <c r="P480" i="1" s="1"/>
  <c r="B481" i="1"/>
  <c r="P481" i="1" s="1"/>
  <c r="B482" i="1"/>
  <c r="P482" i="1" s="1"/>
  <c r="B483" i="1"/>
  <c r="P483" i="1" s="1"/>
  <c r="B484" i="1"/>
  <c r="P484" i="1" s="1"/>
  <c r="B485" i="1"/>
  <c r="P485" i="1" s="1"/>
  <c r="B486" i="1"/>
  <c r="P486" i="1" s="1"/>
  <c r="B487" i="1"/>
  <c r="P487" i="1" s="1"/>
  <c r="B488" i="1"/>
  <c r="P488" i="1" s="1"/>
  <c r="B489" i="1"/>
  <c r="P489" i="1" s="1"/>
  <c r="B490" i="1"/>
  <c r="P490" i="1" s="1"/>
  <c r="B491" i="1"/>
  <c r="P491" i="1" s="1"/>
  <c r="B492" i="1"/>
  <c r="P492" i="1" s="1"/>
  <c r="B493" i="1"/>
  <c r="P493" i="1" s="1"/>
  <c r="B494" i="1"/>
  <c r="P494" i="1" s="1"/>
  <c r="B495" i="1"/>
  <c r="P495" i="1" s="1"/>
  <c r="B496" i="1"/>
  <c r="P496" i="1" s="1"/>
  <c r="B497" i="1"/>
  <c r="P497" i="1" s="1"/>
  <c r="B498" i="1"/>
  <c r="P498" i="1" s="1"/>
  <c r="B499" i="1"/>
  <c r="P499" i="1" s="1"/>
  <c r="B500" i="1"/>
  <c r="P500" i="1" s="1"/>
  <c r="B501" i="1"/>
  <c r="P501" i="1" s="1"/>
  <c r="B502" i="1"/>
  <c r="P502" i="1" s="1"/>
  <c r="B503" i="1"/>
  <c r="P503" i="1" s="1"/>
  <c r="B504" i="1"/>
  <c r="P504" i="1" s="1"/>
  <c r="B505" i="1"/>
  <c r="P505" i="1" s="1"/>
  <c r="B506" i="1"/>
  <c r="P506" i="1" s="1"/>
  <c r="B507" i="1"/>
  <c r="P507" i="1" s="1"/>
  <c r="B508" i="1"/>
  <c r="P508" i="1" s="1"/>
  <c r="B509" i="1"/>
  <c r="P509" i="1" s="1"/>
  <c r="B510" i="1"/>
  <c r="P510" i="1" s="1"/>
  <c r="B511" i="1"/>
  <c r="P511" i="1" s="1"/>
  <c r="B512" i="1"/>
  <c r="P512" i="1" s="1"/>
  <c r="B513" i="1"/>
  <c r="P513" i="1" s="1"/>
  <c r="B514" i="1"/>
  <c r="P514" i="1" s="1"/>
  <c r="B515" i="1"/>
  <c r="P515" i="1" s="1"/>
  <c r="B516" i="1"/>
  <c r="P516" i="1" s="1"/>
  <c r="B517" i="1"/>
  <c r="P517" i="1" s="1"/>
  <c r="B518" i="1"/>
  <c r="P518" i="1" s="1"/>
  <c r="B519" i="1"/>
  <c r="P519" i="1" s="1"/>
  <c r="B520" i="1"/>
  <c r="P520" i="1" s="1"/>
  <c r="B521" i="1"/>
  <c r="P521" i="1" s="1"/>
  <c r="B522" i="1"/>
  <c r="P522" i="1" s="1"/>
  <c r="B523" i="1"/>
  <c r="P523" i="1" s="1"/>
  <c r="B524" i="1"/>
  <c r="P524" i="1" s="1"/>
  <c r="B525" i="1"/>
  <c r="P525" i="1" s="1"/>
  <c r="B526" i="1"/>
  <c r="P526" i="1" s="1"/>
  <c r="B527" i="1"/>
  <c r="P527" i="1" s="1"/>
  <c r="B528" i="1"/>
  <c r="P528" i="1" s="1"/>
  <c r="B529" i="1"/>
  <c r="P529" i="1" s="1"/>
  <c r="B530" i="1"/>
  <c r="P530" i="1" s="1"/>
  <c r="B531" i="1"/>
  <c r="P531" i="1" s="1"/>
  <c r="B532" i="1"/>
  <c r="P532" i="1" s="1"/>
  <c r="B533" i="1"/>
  <c r="P533" i="1" s="1"/>
  <c r="B534" i="1"/>
  <c r="P534" i="1" s="1"/>
  <c r="B535" i="1"/>
  <c r="P535" i="1" s="1"/>
  <c r="B536" i="1"/>
  <c r="P536" i="1" s="1"/>
  <c r="B537" i="1"/>
  <c r="P537" i="1" s="1"/>
  <c r="B538" i="1"/>
  <c r="P538" i="1" s="1"/>
  <c r="B539" i="1"/>
  <c r="P539" i="1" s="1"/>
  <c r="B540" i="1"/>
  <c r="P540" i="1" s="1"/>
  <c r="B541" i="1"/>
  <c r="P541" i="1" s="1"/>
  <c r="B542" i="1"/>
  <c r="P542" i="1" s="1"/>
  <c r="B543" i="1"/>
  <c r="P543" i="1" s="1"/>
  <c r="B544" i="1"/>
  <c r="P544" i="1" s="1"/>
  <c r="B545" i="1"/>
  <c r="P545" i="1" s="1"/>
  <c r="B546" i="1"/>
  <c r="P546" i="1" s="1"/>
  <c r="B547" i="1"/>
  <c r="P547" i="1" s="1"/>
  <c r="B548" i="1"/>
  <c r="P548" i="1" s="1"/>
  <c r="B549" i="1"/>
  <c r="P549" i="1" s="1"/>
  <c r="B550" i="1"/>
  <c r="P550" i="1" s="1"/>
  <c r="B551" i="1"/>
  <c r="P551" i="1" s="1"/>
  <c r="B12" i="1"/>
  <c r="P12" i="1" s="1"/>
  <c r="B33" i="2"/>
  <c r="B32" i="2"/>
  <c r="B31" i="2"/>
  <c r="B30" i="2"/>
  <c r="B29" i="2"/>
  <c r="B28" i="2"/>
  <c r="B27" i="2"/>
  <c r="B26" i="2"/>
  <c r="B25" i="2"/>
  <c r="N25" i="2"/>
  <c r="O25" i="2" s="1"/>
  <c r="N26" i="2"/>
  <c r="O26" i="2" s="1"/>
  <c r="Q26" i="2"/>
  <c r="R26" i="2"/>
  <c r="S26" i="2"/>
  <c r="N27" i="2"/>
  <c r="O27" i="2" s="1"/>
  <c r="N28" i="2"/>
  <c r="O28" i="2" s="1"/>
  <c r="Q28" i="2"/>
  <c r="R28" i="2"/>
  <c r="S28" i="2"/>
  <c r="N29" i="2"/>
  <c r="O29" i="2" s="1"/>
  <c r="N30" i="2"/>
  <c r="O30" i="2" s="1"/>
  <c r="Q30" i="2"/>
  <c r="R30" i="2"/>
  <c r="S30" i="2"/>
  <c r="N31" i="2"/>
  <c r="O31" i="2" s="1"/>
  <c r="Q31" i="2"/>
  <c r="R31" i="2"/>
  <c r="S31" i="2"/>
  <c r="N32" i="2"/>
  <c r="O32" i="2" s="1"/>
  <c r="Q32" i="2"/>
  <c r="R32" i="2"/>
  <c r="S32" i="2"/>
  <c r="N33" i="2"/>
  <c r="O33" i="2" s="1"/>
  <c r="Q33" i="2"/>
  <c r="R33" i="2"/>
  <c r="S33" i="2"/>
  <c r="N24" i="2"/>
  <c r="H28" i="2"/>
  <c r="M25" i="2"/>
  <c r="H25" i="2"/>
  <c r="L47" i="5" l="1"/>
  <c r="S47" i="5"/>
  <c r="L85" i="5"/>
  <c r="O66" i="5"/>
  <c r="N103" i="5"/>
  <c r="S103" i="5"/>
  <c r="L103" i="5"/>
  <c r="Q103" i="5"/>
  <c r="O103" i="5"/>
  <c r="Q85" i="5"/>
  <c r="S85" i="5"/>
  <c r="N85" i="5"/>
  <c r="O85" i="5"/>
  <c r="L66" i="5"/>
  <c r="S66" i="5"/>
  <c r="Q66" i="5"/>
  <c r="R66" i="5"/>
  <c r="N66" i="5"/>
  <c r="O47" i="5"/>
  <c r="Q47" i="5"/>
  <c r="N47" i="5"/>
  <c r="R217" i="5"/>
  <c r="R47" i="5"/>
  <c r="R235" i="5"/>
  <c r="R85" i="5"/>
  <c r="R161" i="5"/>
  <c r="R121" i="5"/>
  <c r="R142" i="5"/>
  <c r="R180" i="5"/>
  <c r="R103" i="5"/>
  <c r="R199" i="5"/>
  <c r="I28" i="2"/>
  <c r="I25" i="2"/>
  <c r="E15" i="5"/>
  <c r="K241" i="5"/>
  <c r="R241" i="5" l="1"/>
  <c r="P241" i="5" l="1"/>
  <c r="O241" i="5"/>
  <c r="S241" i="5"/>
  <c r="L241" i="5"/>
  <c r="M241" i="5"/>
  <c r="A1" i="5" l="1"/>
  <c r="J242" i="5" l="1"/>
  <c r="I242" i="5"/>
  <c r="K240" i="5"/>
  <c r="E27" i="5"/>
  <c r="F27" i="5" s="1"/>
  <c r="R27" i="5" s="1"/>
  <c r="E26" i="5"/>
  <c r="F26" i="5" s="1"/>
  <c r="R26" i="5" s="1"/>
  <c r="E25" i="5"/>
  <c r="F25" i="5" s="1"/>
  <c r="R25" i="5" s="1"/>
  <c r="E24" i="5"/>
  <c r="F24" i="5" s="1"/>
  <c r="R24" i="5" s="1"/>
  <c r="E23" i="5"/>
  <c r="F23" i="5" s="1"/>
  <c r="R23" i="5" s="1"/>
  <c r="E22" i="5"/>
  <c r="F22" i="5" s="1"/>
  <c r="E21" i="5"/>
  <c r="F21" i="5" s="1"/>
  <c r="E20" i="5"/>
  <c r="F20" i="5" s="1"/>
  <c r="E19" i="5"/>
  <c r="F19" i="5" s="1"/>
  <c r="E18" i="5"/>
  <c r="F18" i="5" s="1"/>
  <c r="E17" i="5"/>
  <c r="F17" i="5" s="1"/>
  <c r="E16" i="5"/>
  <c r="F16" i="5" s="1"/>
  <c r="F15" i="5"/>
  <c r="E551" i="1"/>
  <c r="E550" i="1"/>
  <c r="O548" i="1"/>
  <c r="E547" i="1"/>
  <c r="M546" i="1"/>
  <c r="O545" i="1"/>
  <c r="O544" i="1"/>
  <c r="E543" i="1"/>
  <c r="M542" i="1"/>
  <c r="O540" i="1"/>
  <c r="E539" i="1"/>
  <c r="M538" i="1"/>
  <c r="O537" i="1"/>
  <c r="O536" i="1"/>
  <c r="E535" i="1"/>
  <c r="M534" i="1"/>
  <c r="O532" i="1"/>
  <c r="E531" i="1"/>
  <c r="M530" i="1"/>
  <c r="O529" i="1"/>
  <c r="O528" i="1"/>
  <c r="E527" i="1"/>
  <c r="M526" i="1"/>
  <c r="O524" i="1"/>
  <c r="E523" i="1"/>
  <c r="M522" i="1"/>
  <c r="O521" i="1"/>
  <c r="O520" i="1"/>
  <c r="E519" i="1"/>
  <c r="M518" i="1"/>
  <c r="O516" i="1"/>
  <c r="E515" i="1"/>
  <c r="M514" i="1"/>
  <c r="O513" i="1"/>
  <c r="O512" i="1"/>
  <c r="E511" i="1"/>
  <c r="M510" i="1"/>
  <c r="N509" i="1"/>
  <c r="O508" i="1"/>
  <c r="O504" i="1"/>
  <c r="E503" i="1"/>
  <c r="M502" i="1"/>
  <c r="O501" i="1"/>
  <c r="O500" i="1"/>
  <c r="E499" i="1"/>
  <c r="M498" i="1"/>
  <c r="O496" i="1"/>
  <c r="E495" i="1"/>
  <c r="M494" i="1"/>
  <c r="N493" i="1"/>
  <c r="O492" i="1"/>
  <c r="M490" i="1"/>
  <c r="O489" i="1"/>
  <c r="O488" i="1"/>
  <c r="O485" i="1"/>
  <c r="O484" i="1"/>
  <c r="M482" i="1"/>
  <c r="O481" i="1"/>
  <c r="O480" i="1"/>
  <c r="O476" i="1"/>
  <c r="E475" i="1"/>
  <c r="M474" i="1"/>
  <c r="O473" i="1"/>
  <c r="O472" i="1"/>
  <c r="E471" i="1"/>
  <c r="M470" i="1"/>
  <c r="O468" i="1"/>
  <c r="E467" i="1"/>
  <c r="M466" i="1"/>
  <c r="O465" i="1"/>
  <c r="O464" i="1"/>
  <c r="E463" i="1"/>
  <c r="E462" i="1"/>
  <c r="O460" i="1"/>
  <c r="E459" i="1"/>
  <c r="M458" i="1"/>
  <c r="O457" i="1"/>
  <c r="O456" i="1"/>
  <c r="E455" i="1"/>
  <c r="M454" i="1"/>
  <c r="O452" i="1"/>
  <c r="E451" i="1"/>
  <c r="M450" i="1"/>
  <c r="O449" i="1"/>
  <c r="O448" i="1"/>
  <c r="E447" i="1"/>
  <c r="M446" i="1"/>
  <c r="O444" i="1"/>
  <c r="O443" i="1"/>
  <c r="M442" i="1"/>
  <c r="O441" i="1"/>
  <c r="N440" i="1"/>
  <c r="E437" i="1"/>
  <c r="O436" i="1"/>
  <c r="N435" i="1"/>
  <c r="E433" i="1"/>
  <c r="E429" i="1"/>
  <c r="O428" i="1"/>
  <c r="N427" i="1"/>
  <c r="O424" i="1"/>
  <c r="M423" i="1"/>
  <c r="O420" i="1"/>
  <c r="N419" i="1"/>
  <c r="O416" i="1"/>
  <c r="M415" i="1"/>
  <c r="O412" i="1"/>
  <c r="N411" i="1"/>
  <c r="O408" i="1"/>
  <c r="M407" i="1"/>
  <c r="O404" i="1"/>
  <c r="N403" i="1"/>
  <c r="O400" i="1"/>
  <c r="N399" i="1"/>
  <c r="O396" i="1"/>
  <c r="N395" i="1"/>
  <c r="O388" i="1"/>
  <c r="N387" i="1"/>
  <c r="O384" i="1"/>
  <c r="N383" i="1"/>
  <c r="O380" i="1"/>
  <c r="M379" i="1"/>
  <c r="N374" i="1"/>
  <c r="O372" i="1"/>
  <c r="N371" i="1"/>
  <c r="N370" i="1"/>
  <c r="N366" i="1"/>
  <c r="O364" i="1"/>
  <c r="N363" i="1"/>
  <c r="N362" i="1"/>
  <c r="N358" i="1"/>
  <c r="O356" i="1"/>
  <c r="N355" i="1"/>
  <c r="N354" i="1"/>
  <c r="O353" i="1"/>
  <c r="O350" i="1"/>
  <c r="O349" i="1"/>
  <c r="O348" i="1"/>
  <c r="N347" i="1"/>
  <c r="O346" i="1"/>
  <c r="O345" i="1"/>
  <c r="O342" i="1"/>
  <c r="O341" i="1"/>
  <c r="O340" i="1"/>
  <c r="N339" i="1"/>
  <c r="O338" i="1"/>
  <c r="O337" i="1"/>
  <c r="N335" i="1"/>
  <c r="E334" i="1"/>
  <c r="O333" i="1"/>
  <c r="O332" i="1"/>
  <c r="M331" i="1"/>
  <c r="N330" i="1"/>
  <c r="O329" i="1"/>
  <c r="M327" i="1"/>
  <c r="E326" i="1"/>
  <c r="O325" i="1"/>
  <c r="M324" i="1"/>
  <c r="O324" i="1"/>
  <c r="M323" i="1"/>
  <c r="E322" i="1"/>
  <c r="O321" i="1"/>
  <c r="M319" i="1"/>
  <c r="E318" i="1"/>
  <c r="O317" i="1"/>
  <c r="O316" i="1"/>
  <c r="M315" i="1"/>
  <c r="N314" i="1"/>
  <c r="O313" i="1"/>
  <c r="M311" i="1"/>
  <c r="E310" i="1"/>
  <c r="O309" i="1"/>
  <c r="O308" i="1"/>
  <c r="M307" i="1"/>
  <c r="N306" i="1"/>
  <c r="O305" i="1"/>
  <c r="M303" i="1"/>
  <c r="E302" i="1"/>
  <c r="O301" i="1"/>
  <c r="O300" i="1"/>
  <c r="M299" i="1"/>
  <c r="N298" i="1"/>
  <c r="O297" i="1"/>
  <c r="M295" i="1"/>
  <c r="E294" i="1"/>
  <c r="O293" i="1"/>
  <c r="O292" i="1"/>
  <c r="M291" i="1"/>
  <c r="N290" i="1"/>
  <c r="O289" i="1"/>
  <c r="M287" i="1"/>
  <c r="E286" i="1"/>
  <c r="O285" i="1"/>
  <c r="O284" i="1"/>
  <c r="M283" i="1"/>
  <c r="N282" i="1"/>
  <c r="O281" i="1"/>
  <c r="M279" i="1"/>
  <c r="E278" i="1"/>
  <c r="O277" i="1"/>
  <c r="O276" i="1"/>
  <c r="M275" i="1"/>
  <c r="N274" i="1"/>
  <c r="O273" i="1"/>
  <c r="M271" i="1"/>
  <c r="E270" i="1"/>
  <c r="O269" i="1"/>
  <c r="O268" i="1"/>
  <c r="M267" i="1"/>
  <c r="N266" i="1"/>
  <c r="O265" i="1"/>
  <c r="O263" i="1"/>
  <c r="N262" i="1"/>
  <c r="O261" i="1"/>
  <c r="O260" i="1"/>
  <c r="O259" i="1"/>
  <c r="N258" i="1"/>
  <c r="O257" i="1"/>
  <c r="O255" i="1"/>
  <c r="N254" i="1"/>
  <c r="O253" i="1"/>
  <c r="O252" i="1"/>
  <c r="O251" i="1"/>
  <c r="N250" i="1"/>
  <c r="O249" i="1"/>
  <c r="O247" i="1"/>
  <c r="N246" i="1"/>
  <c r="O245" i="1"/>
  <c r="O244" i="1"/>
  <c r="O243" i="1"/>
  <c r="N242" i="1"/>
  <c r="O241" i="1"/>
  <c r="O239" i="1"/>
  <c r="N238" i="1"/>
  <c r="O237" i="1"/>
  <c r="O236" i="1"/>
  <c r="O235" i="1"/>
  <c r="N234" i="1"/>
  <c r="O233" i="1"/>
  <c r="O231" i="1"/>
  <c r="N230" i="1"/>
  <c r="O229" i="1"/>
  <c r="O228" i="1"/>
  <c r="O227" i="1"/>
  <c r="N226" i="1"/>
  <c r="O225" i="1"/>
  <c r="O223" i="1"/>
  <c r="O220" i="1"/>
  <c r="M219" i="1"/>
  <c r="E218" i="1"/>
  <c r="E217" i="1"/>
  <c r="N215" i="1"/>
  <c r="M213" i="1"/>
  <c r="O212" i="1"/>
  <c r="M211" i="1"/>
  <c r="E209" i="1"/>
  <c r="O204" i="1"/>
  <c r="M203" i="1"/>
  <c r="E202" i="1"/>
  <c r="E201" i="1"/>
  <c r="N199" i="1"/>
  <c r="M197" i="1"/>
  <c r="O196" i="1"/>
  <c r="M195" i="1"/>
  <c r="E193" i="1"/>
  <c r="M192" i="1"/>
  <c r="O188" i="1"/>
  <c r="M187" i="1"/>
  <c r="E186" i="1"/>
  <c r="E185" i="1"/>
  <c r="N183" i="1"/>
  <c r="M181" i="1"/>
  <c r="M180" i="1"/>
  <c r="M179" i="1"/>
  <c r="E177" i="1"/>
  <c r="M176" i="1"/>
  <c r="O172" i="1"/>
  <c r="M171" i="1"/>
  <c r="E170" i="1"/>
  <c r="E169" i="1"/>
  <c r="N167" i="1"/>
  <c r="M165" i="1"/>
  <c r="M164" i="1"/>
  <c r="M163" i="1"/>
  <c r="E161" i="1"/>
  <c r="M160" i="1"/>
  <c r="O156" i="1"/>
  <c r="M155" i="1"/>
  <c r="E154" i="1"/>
  <c r="E153" i="1"/>
  <c r="N151" i="1"/>
  <c r="M149" i="1"/>
  <c r="M148" i="1"/>
  <c r="M147" i="1"/>
  <c r="E145" i="1"/>
  <c r="M144" i="1"/>
  <c r="O140" i="1"/>
  <c r="M139" i="1"/>
  <c r="E138" i="1"/>
  <c r="E137" i="1"/>
  <c r="N135" i="1"/>
  <c r="M133" i="1"/>
  <c r="M132" i="1"/>
  <c r="M131" i="1"/>
  <c r="E129" i="1"/>
  <c r="E128" i="1"/>
  <c r="O124" i="1"/>
  <c r="M123" i="1"/>
  <c r="E122" i="1"/>
  <c r="E121" i="1"/>
  <c r="O120" i="1"/>
  <c r="N119" i="1"/>
  <c r="N118" i="1"/>
  <c r="M117" i="1"/>
  <c r="O116" i="1"/>
  <c r="M115" i="1"/>
  <c r="E114" i="1"/>
  <c r="O112" i="1"/>
  <c r="M107" i="1"/>
  <c r="E106" i="1"/>
  <c r="O100" i="1"/>
  <c r="M99" i="1"/>
  <c r="E98" i="1"/>
  <c r="O96" i="1"/>
  <c r="E94" i="1"/>
  <c r="O92" i="1"/>
  <c r="M91" i="1"/>
  <c r="O88" i="1"/>
  <c r="M87" i="1"/>
  <c r="O84" i="1"/>
  <c r="M83" i="1"/>
  <c r="E82" i="1"/>
  <c r="O80" i="1"/>
  <c r="E78" i="1"/>
  <c r="O76" i="1"/>
  <c r="M75" i="1"/>
  <c r="E74" i="1"/>
  <c r="O72" i="1"/>
  <c r="E70" i="1"/>
  <c r="O68" i="1"/>
  <c r="M67" i="1"/>
  <c r="E66" i="1"/>
  <c r="O64" i="1"/>
  <c r="M63" i="1"/>
  <c r="O60" i="1"/>
  <c r="M59" i="1"/>
  <c r="E58" i="1"/>
  <c r="O56" i="1"/>
  <c r="E54" i="1"/>
  <c r="O52" i="1"/>
  <c r="M51" i="1"/>
  <c r="E50" i="1"/>
  <c r="O48" i="1"/>
  <c r="O44" i="1"/>
  <c r="M43" i="1"/>
  <c r="E42" i="1"/>
  <c r="O40" i="1"/>
  <c r="O36" i="1"/>
  <c r="M35" i="1"/>
  <c r="E34" i="1"/>
  <c r="O32" i="1"/>
  <c r="O28" i="1"/>
  <c r="M27" i="1"/>
  <c r="E26" i="1"/>
  <c r="O24" i="1"/>
  <c r="E22" i="1"/>
  <c r="O20" i="1"/>
  <c r="M19" i="1"/>
  <c r="E18" i="1"/>
  <c r="O16" i="1"/>
  <c r="M15" i="1"/>
  <c r="B6" i="1"/>
  <c r="AF24" i="2"/>
  <c r="B24" i="2"/>
  <c r="R22" i="5" l="1"/>
  <c r="Q22" i="5"/>
  <c r="N22" i="5"/>
  <c r="S22" i="5"/>
  <c r="L22" i="5"/>
  <c r="O22" i="5"/>
  <c r="R21" i="5"/>
  <c r="L21" i="5"/>
  <c r="Q21" i="5"/>
  <c r="O21" i="5"/>
  <c r="N21" i="5"/>
  <c r="S21" i="5"/>
  <c r="R20" i="5"/>
  <c r="O20" i="5"/>
  <c r="L20" i="5"/>
  <c r="S20" i="5"/>
  <c r="Q20" i="5"/>
  <c r="N20" i="5"/>
  <c r="R19" i="5"/>
  <c r="N19" i="5"/>
  <c r="S19" i="5"/>
  <c r="O19" i="5"/>
  <c r="Q19" i="5"/>
  <c r="L19" i="5"/>
  <c r="R18" i="5"/>
  <c r="Q18" i="5"/>
  <c r="L18" i="5"/>
  <c r="N18" i="5"/>
  <c r="S18" i="5"/>
  <c r="O18" i="5"/>
  <c r="R17" i="5"/>
  <c r="L17" i="5"/>
  <c r="O17" i="5"/>
  <c r="Q17" i="5"/>
  <c r="N17" i="5"/>
  <c r="S17" i="5"/>
  <c r="R16" i="5"/>
  <c r="O16" i="5"/>
  <c r="S16" i="5"/>
  <c r="L16" i="5"/>
  <c r="Q16" i="5"/>
  <c r="N16" i="5"/>
  <c r="R15" i="5"/>
  <c r="Q15" i="5"/>
  <c r="N15" i="5"/>
  <c r="S15" i="5"/>
  <c r="L15" i="5"/>
  <c r="AD24" i="2"/>
  <c r="M48" i="1"/>
  <c r="E16" i="1"/>
  <c r="AE24" i="2"/>
  <c r="AC24" i="2"/>
  <c r="M243" i="1"/>
  <c r="E290" i="1"/>
  <c r="E498" i="1"/>
  <c r="N188" i="1"/>
  <c r="E443" i="1"/>
  <c r="M80" i="1"/>
  <c r="M112" i="1"/>
  <c r="M261" i="1"/>
  <c r="M411" i="1"/>
  <c r="E188" i="1"/>
  <c r="M465" i="1"/>
  <c r="M462" i="1"/>
  <c r="M473" i="1"/>
  <c r="M408" i="1"/>
  <c r="N58" i="1"/>
  <c r="E156" i="1"/>
  <c r="M252" i="1"/>
  <c r="N379" i="1"/>
  <c r="M449" i="1"/>
  <c r="E538" i="1"/>
  <c r="G25" i="5"/>
  <c r="G26" i="5"/>
  <c r="G23" i="5"/>
  <c r="G27" i="5"/>
  <c r="G24" i="5"/>
  <c r="G20" i="5"/>
  <c r="G22" i="5"/>
  <c r="G18" i="5"/>
  <c r="G16" i="5"/>
  <c r="G17" i="5"/>
  <c r="G19" i="5"/>
  <c r="G21" i="5"/>
  <c r="E258" i="1"/>
  <c r="M509" i="1"/>
  <c r="N32" i="1"/>
  <c r="N92" i="1"/>
  <c r="M121" i="1"/>
  <c r="M235" i="1"/>
  <c r="E306" i="1"/>
  <c r="N123" i="1"/>
  <c r="M228" i="1"/>
  <c r="M424" i="1"/>
  <c r="E530" i="1"/>
  <c r="N20" i="1"/>
  <c r="N66" i="1"/>
  <c r="N100" i="1"/>
  <c r="N122" i="1"/>
  <c r="E204" i="1"/>
  <c r="M212" i="1"/>
  <c r="M237" i="1"/>
  <c r="M403" i="1"/>
  <c r="M419" i="1"/>
  <c r="M493" i="1"/>
  <c r="E502" i="1"/>
  <c r="E534" i="1"/>
  <c r="N204" i="1"/>
  <c r="E266" i="1"/>
  <c r="M416" i="1"/>
  <c r="M550" i="1"/>
  <c r="N84" i="1"/>
  <c r="M124" i="1"/>
  <c r="E220" i="1"/>
  <c r="M332" i="1"/>
  <c r="N40" i="1"/>
  <c r="N72" i="1"/>
  <c r="N26" i="1"/>
  <c r="E48" i="1"/>
  <c r="N60" i="1"/>
  <c r="E80" i="1"/>
  <c r="E88" i="1"/>
  <c r="N98" i="1"/>
  <c r="N112" i="1"/>
  <c r="E124" i="1"/>
  <c r="E226" i="1"/>
  <c r="M229" i="1"/>
  <c r="E234" i="1"/>
  <c r="E242" i="1"/>
  <c r="M253" i="1"/>
  <c r="M260" i="1"/>
  <c r="M276" i="1"/>
  <c r="M284" i="1"/>
  <c r="M292" i="1"/>
  <c r="M316" i="1"/>
  <c r="N342" i="1"/>
  <c r="M441" i="1"/>
  <c r="E466" i="1"/>
  <c r="E494" i="1"/>
  <c r="E514" i="1"/>
  <c r="M537" i="1"/>
  <c r="E542" i="1"/>
  <c r="N18" i="1"/>
  <c r="M40" i="1"/>
  <c r="N52" i="1"/>
  <c r="M72" i="1"/>
  <c r="N80" i="1"/>
  <c r="E96" i="1"/>
  <c r="N106" i="1"/>
  <c r="N156" i="1"/>
  <c r="M196" i="1"/>
  <c r="M244" i="1"/>
  <c r="M251" i="1"/>
  <c r="E274" i="1"/>
  <c r="E298" i="1"/>
  <c r="M308" i="1"/>
  <c r="N322" i="1"/>
  <c r="N350" i="1"/>
  <c r="M380" i="1"/>
  <c r="M387" i="1"/>
  <c r="N407" i="1"/>
  <c r="N415" i="1"/>
  <c r="N423" i="1"/>
  <c r="E450" i="1"/>
  <c r="E489" i="1"/>
  <c r="E510" i="1"/>
  <c r="E518" i="1"/>
  <c r="E522" i="1"/>
  <c r="E546" i="1"/>
  <c r="M96" i="1"/>
  <c r="N404" i="1"/>
  <c r="N412" i="1"/>
  <c r="N420" i="1"/>
  <c r="M489" i="1"/>
  <c r="M521" i="1"/>
  <c r="E526" i="1"/>
  <c r="O15" i="5"/>
  <c r="T24" i="2"/>
  <c r="AA24" i="2" s="1"/>
  <c r="O24" i="2"/>
  <c r="N16" i="1"/>
  <c r="M24" i="1"/>
  <c r="E32" i="1"/>
  <c r="N36" i="1"/>
  <c r="N42" i="1"/>
  <c r="N48" i="1"/>
  <c r="M56" i="1"/>
  <c r="E64" i="1"/>
  <c r="N68" i="1"/>
  <c r="N74" i="1"/>
  <c r="M88" i="1"/>
  <c r="N24" i="1"/>
  <c r="M32" i="1"/>
  <c r="E40" i="1"/>
  <c r="N44" i="1"/>
  <c r="N50" i="1"/>
  <c r="N56" i="1"/>
  <c r="M64" i="1"/>
  <c r="E72" i="1"/>
  <c r="N76" i="1"/>
  <c r="N82" i="1"/>
  <c r="N88" i="1"/>
  <c r="E90" i="1"/>
  <c r="N90" i="1"/>
  <c r="N64" i="1"/>
  <c r="O104" i="1"/>
  <c r="E104" i="1"/>
  <c r="N104" i="1"/>
  <c r="M104" i="1"/>
  <c r="M16" i="1"/>
  <c r="E24" i="1"/>
  <c r="N28" i="1"/>
  <c r="N34" i="1"/>
  <c r="E56" i="1"/>
  <c r="O108" i="1"/>
  <c r="E108" i="1"/>
  <c r="N108" i="1"/>
  <c r="N96" i="1"/>
  <c r="N124" i="1"/>
  <c r="E140" i="1"/>
  <c r="E172" i="1"/>
  <c r="N220" i="1"/>
  <c r="M227" i="1"/>
  <c r="M236" i="1"/>
  <c r="M245" i="1"/>
  <c r="E250" i="1"/>
  <c r="M259" i="1"/>
  <c r="M268" i="1"/>
  <c r="E282" i="1"/>
  <c r="M300" i="1"/>
  <c r="E314" i="1"/>
  <c r="E330" i="1"/>
  <c r="E337" i="1"/>
  <c r="M340" i="1"/>
  <c r="E345" i="1"/>
  <c r="M348" i="1"/>
  <c r="M356" i="1"/>
  <c r="M364" i="1"/>
  <c r="M372" i="1"/>
  <c r="E380" i="1"/>
  <c r="M384" i="1"/>
  <c r="N396" i="1"/>
  <c r="E404" i="1"/>
  <c r="E408" i="1"/>
  <c r="E412" i="1"/>
  <c r="E416" i="1"/>
  <c r="E420" i="1"/>
  <c r="E424" i="1"/>
  <c r="M428" i="1"/>
  <c r="M436" i="1"/>
  <c r="E442" i="1"/>
  <c r="E454" i="1"/>
  <c r="E458" i="1"/>
  <c r="E470" i="1"/>
  <c r="E474" i="1"/>
  <c r="E481" i="1"/>
  <c r="E485" i="1"/>
  <c r="N489" i="1"/>
  <c r="M501" i="1"/>
  <c r="M513" i="1"/>
  <c r="M529" i="1"/>
  <c r="M545" i="1"/>
  <c r="E112" i="1"/>
  <c r="M128" i="1"/>
  <c r="N140" i="1"/>
  <c r="N172" i="1"/>
  <c r="M457" i="1"/>
  <c r="M481" i="1"/>
  <c r="N485" i="1"/>
  <c r="N380" i="1"/>
  <c r="E388" i="1"/>
  <c r="M395" i="1"/>
  <c r="E396" i="1"/>
  <c r="M400" i="1"/>
  <c r="N408" i="1"/>
  <c r="N416" i="1"/>
  <c r="N424" i="1"/>
  <c r="E446" i="1"/>
  <c r="N481" i="1"/>
  <c r="M120" i="1"/>
  <c r="N388" i="1"/>
  <c r="M396" i="1"/>
  <c r="G15" i="5"/>
  <c r="K242" i="5"/>
  <c r="M14" i="1"/>
  <c r="O14" i="1"/>
  <c r="E17" i="1"/>
  <c r="O17" i="1"/>
  <c r="N23" i="1"/>
  <c r="O23" i="1"/>
  <c r="M30" i="1"/>
  <c r="O30" i="1"/>
  <c r="E33" i="1"/>
  <c r="O33" i="1"/>
  <c r="N39" i="1"/>
  <c r="O39" i="1"/>
  <c r="M46" i="1"/>
  <c r="O46" i="1"/>
  <c r="E49" i="1"/>
  <c r="O49" i="1"/>
  <c r="N55" i="1"/>
  <c r="O55" i="1"/>
  <c r="M62" i="1"/>
  <c r="O62" i="1"/>
  <c r="E65" i="1"/>
  <c r="O65" i="1"/>
  <c r="M86" i="1"/>
  <c r="O86" i="1"/>
  <c r="E89" i="1"/>
  <c r="O89" i="1"/>
  <c r="N95" i="1"/>
  <c r="O95" i="1"/>
  <c r="M102" i="1"/>
  <c r="O102" i="1"/>
  <c r="M110" i="1"/>
  <c r="O110" i="1"/>
  <c r="N125" i="1"/>
  <c r="O125" i="1"/>
  <c r="M166" i="1"/>
  <c r="O166" i="1"/>
  <c r="N166" i="1"/>
  <c r="M222" i="1"/>
  <c r="O222" i="1"/>
  <c r="M12" i="1"/>
  <c r="Q24" i="2" s="1"/>
  <c r="O12" i="1"/>
  <c r="M20" i="1"/>
  <c r="M28" i="1"/>
  <c r="M36" i="1"/>
  <c r="M44" i="1"/>
  <c r="M52" i="1"/>
  <c r="M60" i="1"/>
  <c r="M68" i="1"/>
  <c r="M76" i="1"/>
  <c r="M84" i="1"/>
  <c r="M92" i="1"/>
  <c r="M100" i="1"/>
  <c r="M108" i="1"/>
  <c r="N116" i="1"/>
  <c r="E119" i="1"/>
  <c r="O119" i="1"/>
  <c r="E120" i="1"/>
  <c r="N121" i="1"/>
  <c r="O121" i="1"/>
  <c r="M122" i="1"/>
  <c r="O122" i="1"/>
  <c r="E123" i="1"/>
  <c r="O123" i="1"/>
  <c r="M142" i="1"/>
  <c r="O142" i="1"/>
  <c r="O144" i="1"/>
  <c r="N144" i="1"/>
  <c r="E144" i="1"/>
  <c r="M158" i="1"/>
  <c r="O158" i="1"/>
  <c r="O160" i="1"/>
  <c r="N160" i="1"/>
  <c r="E160" i="1"/>
  <c r="M174" i="1"/>
  <c r="O174" i="1"/>
  <c r="O176" i="1"/>
  <c r="N176" i="1"/>
  <c r="E176" i="1"/>
  <c r="M190" i="1"/>
  <c r="O190" i="1"/>
  <c r="O192" i="1"/>
  <c r="N192" i="1"/>
  <c r="E192" i="1"/>
  <c r="M210" i="1"/>
  <c r="O210" i="1"/>
  <c r="E210" i="1"/>
  <c r="O216" i="1"/>
  <c r="N216" i="1"/>
  <c r="M216" i="1"/>
  <c r="E216" i="1"/>
  <c r="O248" i="1"/>
  <c r="N248" i="1"/>
  <c r="M248" i="1"/>
  <c r="E248" i="1"/>
  <c r="O280" i="1"/>
  <c r="N280" i="1"/>
  <c r="M280" i="1"/>
  <c r="E280" i="1"/>
  <c r="O312" i="1"/>
  <c r="N312" i="1"/>
  <c r="M312" i="1"/>
  <c r="E312" i="1"/>
  <c r="O328" i="1"/>
  <c r="N328" i="1"/>
  <c r="M328" i="1"/>
  <c r="E328" i="1"/>
  <c r="E343" i="1"/>
  <c r="O343" i="1"/>
  <c r="N343" i="1"/>
  <c r="M343" i="1"/>
  <c r="E351" i="1"/>
  <c r="O351" i="1"/>
  <c r="N351" i="1"/>
  <c r="M351" i="1"/>
  <c r="E359" i="1"/>
  <c r="O359" i="1"/>
  <c r="N359" i="1"/>
  <c r="M359" i="1"/>
  <c r="E367" i="1"/>
  <c r="O367" i="1"/>
  <c r="N367" i="1"/>
  <c r="M367" i="1"/>
  <c r="E375" i="1"/>
  <c r="O375" i="1"/>
  <c r="N375" i="1"/>
  <c r="M375" i="1"/>
  <c r="O392" i="1"/>
  <c r="N392" i="1"/>
  <c r="M392" i="1"/>
  <c r="E392" i="1"/>
  <c r="N405" i="1"/>
  <c r="O405" i="1"/>
  <c r="E405" i="1"/>
  <c r="N413" i="1"/>
  <c r="O413" i="1"/>
  <c r="E413" i="1"/>
  <c r="N421" i="1"/>
  <c r="O421" i="1"/>
  <c r="E421" i="1"/>
  <c r="E431" i="1"/>
  <c r="O431" i="1"/>
  <c r="N431" i="1"/>
  <c r="M431" i="1"/>
  <c r="M439" i="1"/>
  <c r="O439" i="1"/>
  <c r="N439" i="1"/>
  <c r="O445" i="1"/>
  <c r="N445" i="1"/>
  <c r="M445" i="1"/>
  <c r="E445" i="1"/>
  <c r="O461" i="1"/>
  <c r="N461" i="1"/>
  <c r="M461" i="1"/>
  <c r="E461" i="1"/>
  <c r="E477" i="1"/>
  <c r="O477" i="1"/>
  <c r="N477" i="1"/>
  <c r="M477" i="1"/>
  <c r="N479" i="1"/>
  <c r="O479" i="1"/>
  <c r="E479" i="1"/>
  <c r="N486" i="1"/>
  <c r="O486" i="1"/>
  <c r="M486" i="1"/>
  <c r="E486" i="1"/>
  <c r="N31" i="1"/>
  <c r="O31" i="1"/>
  <c r="M38" i="1"/>
  <c r="O38" i="1"/>
  <c r="E41" i="1"/>
  <c r="O41" i="1"/>
  <c r="N47" i="1"/>
  <c r="O47" i="1"/>
  <c r="N71" i="1"/>
  <c r="O71" i="1"/>
  <c r="N79" i="1"/>
  <c r="O79" i="1"/>
  <c r="N103" i="1"/>
  <c r="O103" i="1"/>
  <c r="E105" i="1"/>
  <c r="O105" i="1"/>
  <c r="N111" i="1"/>
  <c r="O111" i="1"/>
  <c r="E113" i="1"/>
  <c r="O113" i="1"/>
  <c r="E127" i="1"/>
  <c r="O127" i="1"/>
  <c r="M134" i="1"/>
  <c r="O134" i="1"/>
  <c r="N134" i="1"/>
  <c r="M150" i="1"/>
  <c r="O150" i="1"/>
  <c r="N150" i="1"/>
  <c r="M182" i="1"/>
  <c r="O182" i="1"/>
  <c r="N182" i="1"/>
  <c r="O256" i="1"/>
  <c r="N256" i="1"/>
  <c r="M256" i="1"/>
  <c r="E256" i="1"/>
  <c r="O497" i="1"/>
  <c r="N497" i="1"/>
  <c r="M497" i="1"/>
  <c r="E497" i="1"/>
  <c r="N506" i="1"/>
  <c r="O506" i="1"/>
  <c r="M506" i="1"/>
  <c r="E506" i="1"/>
  <c r="O525" i="1"/>
  <c r="N525" i="1"/>
  <c r="M525" i="1"/>
  <c r="E525" i="1"/>
  <c r="O541" i="1"/>
  <c r="N541" i="1"/>
  <c r="M541" i="1"/>
  <c r="E541" i="1"/>
  <c r="M23" i="1"/>
  <c r="E30" i="1"/>
  <c r="M31" i="1"/>
  <c r="E38" i="1"/>
  <c r="M39" i="1"/>
  <c r="E46" i="1"/>
  <c r="M47" i="1"/>
  <c r="M55" i="1"/>
  <c r="E62" i="1"/>
  <c r="M71" i="1"/>
  <c r="M79" i="1"/>
  <c r="E86" i="1"/>
  <c r="M95" i="1"/>
  <c r="E102" i="1"/>
  <c r="M103" i="1"/>
  <c r="E110" i="1"/>
  <c r="M111" i="1"/>
  <c r="E115" i="1"/>
  <c r="O115" i="1"/>
  <c r="E116" i="1"/>
  <c r="N117" i="1"/>
  <c r="O117" i="1"/>
  <c r="N120" i="1"/>
  <c r="M130" i="1"/>
  <c r="O130" i="1"/>
  <c r="E130" i="1"/>
  <c r="O136" i="1"/>
  <c r="N136" i="1"/>
  <c r="E136" i="1"/>
  <c r="N141" i="1"/>
  <c r="O141" i="1"/>
  <c r="E143" i="1"/>
  <c r="O143" i="1"/>
  <c r="M146" i="1"/>
  <c r="O146" i="1"/>
  <c r="E146" i="1"/>
  <c r="O152" i="1"/>
  <c r="N152" i="1"/>
  <c r="E152" i="1"/>
  <c r="N157" i="1"/>
  <c r="O157" i="1"/>
  <c r="E159" i="1"/>
  <c r="O159" i="1"/>
  <c r="M162" i="1"/>
  <c r="O162" i="1"/>
  <c r="E162" i="1"/>
  <c r="O168" i="1"/>
  <c r="N168" i="1"/>
  <c r="E168" i="1"/>
  <c r="N173" i="1"/>
  <c r="O173" i="1"/>
  <c r="E175" i="1"/>
  <c r="O175" i="1"/>
  <c r="M178" i="1"/>
  <c r="O178" i="1"/>
  <c r="E178" i="1"/>
  <c r="O184" i="1"/>
  <c r="N184" i="1"/>
  <c r="E184" i="1"/>
  <c r="N189" i="1"/>
  <c r="O189" i="1"/>
  <c r="E191" i="1"/>
  <c r="O191" i="1"/>
  <c r="M194" i="1"/>
  <c r="O194" i="1"/>
  <c r="E194" i="1"/>
  <c r="O200" i="1"/>
  <c r="N200" i="1"/>
  <c r="M200" i="1"/>
  <c r="E200" i="1"/>
  <c r="O232" i="1"/>
  <c r="N232" i="1"/>
  <c r="M232" i="1"/>
  <c r="E232" i="1"/>
  <c r="O264" i="1"/>
  <c r="N264" i="1"/>
  <c r="M264" i="1"/>
  <c r="E264" i="1"/>
  <c r="O296" i="1"/>
  <c r="N296" i="1"/>
  <c r="M296" i="1"/>
  <c r="E296" i="1"/>
  <c r="O320" i="1"/>
  <c r="N320" i="1"/>
  <c r="M320" i="1"/>
  <c r="E320" i="1"/>
  <c r="O336" i="1"/>
  <c r="N336" i="1"/>
  <c r="M336" i="1"/>
  <c r="E336" i="1"/>
  <c r="O344" i="1"/>
  <c r="N344" i="1"/>
  <c r="M344" i="1"/>
  <c r="E344" i="1"/>
  <c r="O352" i="1"/>
  <c r="N352" i="1"/>
  <c r="M352" i="1"/>
  <c r="E352" i="1"/>
  <c r="O360" i="1"/>
  <c r="N360" i="1"/>
  <c r="M360" i="1"/>
  <c r="E360" i="1"/>
  <c r="O368" i="1"/>
  <c r="N368" i="1"/>
  <c r="M368" i="1"/>
  <c r="E368" i="1"/>
  <c r="O376" i="1"/>
  <c r="N376" i="1"/>
  <c r="M376" i="1"/>
  <c r="E376" i="1"/>
  <c r="N389" i="1"/>
  <c r="O389" i="1"/>
  <c r="E391" i="1"/>
  <c r="O391" i="1"/>
  <c r="N391" i="1"/>
  <c r="M391" i="1"/>
  <c r="O432" i="1"/>
  <c r="N432" i="1"/>
  <c r="M432" i="1"/>
  <c r="E432" i="1"/>
  <c r="O453" i="1"/>
  <c r="N453" i="1"/>
  <c r="M453" i="1"/>
  <c r="E453" i="1"/>
  <c r="O469" i="1"/>
  <c r="N469" i="1"/>
  <c r="M469" i="1"/>
  <c r="E469" i="1"/>
  <c r="N478" i="1"/>
  <c r="O478" i="1"/>
  <c r="M478" i="1"/>
  <c r="E478" i="1"/>
  <c r="N487" i="1"/>
  <c r="O487" i="1"/>
  <c r="E487" i="1"/>
  <c r="N15" i="1"/>
  <c r="O15" i="1"/>
  <c r="M22" i="1"/>
  <c r="O22" i="1"/>
  <c r="E25" i="1"/>
  <c r="O25" i="1"/>
  <c r="M54" i="1"/>
  <c r="O54" i="1"/>
  <c r="E57" i="1"/>
  <c r="O57" i="1"/>
  <c r="N63" i="1"/>
  <c r="O63" i="1"/>
  <c r="M70" i="1"/>
  <c r="O70" i="1"/>
  <c r="E73" i="1"/>
  <c r="O73" i="1"/>
  <c r="M78" i="1"/>
  <c r="O78" i="1"/>
  <c r="E81" i="1"/>
  <c r="O81" i="1"/>
  <c r="N87" i="1"/>
  <c r="O87" i="1"/>
  <c r="M94" i="1"/>
  <c r="O94" i="1"/>
  <c r="E97" i="1"/>
  <c r="O97" i="1"/>
  <c r="M118" i="1"/>
  <c r="O118" i="1"/>
  <c r="O224" i="1"/>
  <c r="N224" i="1"/>
  <c r="M224" i="1"/>
  <c r="E224" i="1"/>
  <c r="O288" i="1"/>
  <c r="N288" i="1"/>
  <c r="M288" i="1"/>
  <c r="E288" i="1"/>
  <c r="N398" i="1"/>
  <c r="O398" i="1"/>
  <c r="O13" i="1"/>
  <c r="S25" i="2" s="1"/>
  <c r="N14" i="1"/>
  <c r="M18" i="1"/>
  <c r="O18" i="1"/>
  <c r="N19" i="1"/>
  <c r="O19" i="1"/>
  <c r="E20" i="1"/>
  <c r="E21" i="1"/>
  <c r="O21" i="1"/>
  <c r="N22" i="1"/>
  <c r="M26" i="1"/>
  <c r="O26" i="1"/>
  <c r="N27" i="1"/>
  <c r="O27" i="1"/>
  <c r="E28" i="1"/>
  <c r="E29" i="1"/>
  <c r="O29" i="1"/>
  <c r="N30" i="1"/>
  <c r="M34" i="1"/>
  <c r="O34" i="1"/>
  <c r="N35" i="1"/>
  <c r="O35" i="1"/>
  <c r="E36" i="1"/>
  <c r="E37" i="1"/>
  <c r="O37" i="1"/>
  <c r="N38" i="1"/>
  <c r="M42" i="1"/>
  <c r="O42" i="1"/>
  <c r="N43" i="1"/>
  <c r="O43" i="1"/>
  <c r="E44" i="1"/>
  <c r="E45" i="1"/>
  <c r="O45" i="1"/>
  <c r="N46" i="1"/>
  <c r="M50" i="1"/>
  <c r="O50" i="1"/>
  <c r="N51" i="1"/>
  <c r="O51" i="1"/>
  <c r="E52" i="1"/>
  <c r="E53" i="1"/>
  <c r="O53" i="1"/>
  <c r="N54" i="1"/>
  <c r="M58" i="1"/>
  <c r="O58" i="1"/>
  <c r="N59" i="1"/>
  <c r="O59" i="1"/>
  <c r="E60" i="1"/>
  <c r="E61" i="1"/>
  <c r="O61" i="1"/>
  <c r="N62" i="1"/>
  <c r="M66" i="1"/>
  <c r="O66" i="1"/>
  <c r="N67" i="1"/>
  <c r="O67" i="1"/>
  <c r="E68" i="1"/>
  <c r="E69" i="1"/>
  <c r="O69" i="1"/>
  <c r="N70" i="1"/>
  <c r="M74" i="1"/>
  <c r="O74" i="1"/>
  <c r="N75" i="1"/>
  <c r="O75" i="1"/>
  <c r="E76" i="1"/>
  <c r="E77" i="1"/>
  <c r="O77" i="1"/>
  <c r="N78" i="1"/>
  <c r="M82" i="1"/>
  <c r="O82" i="1"/>
  <c r="N83" i="1"/>
  <c r="O83" i="1"/>
  <c r="E84" i="1"/>
  <c r="E85" i="1"/>
  <c r="O85" i="1"/>
  <c r="N86" i="1"/>
  <c r="M90" i="1"/>
  <c r="O90" i="1"/>
  <c r="N91" i="1"/>
  <c r="O91" i="1"/>
  <c r="E92" i="1"/>
  <c r="E93" i="1"/>
  <c r="O93" i="1"/>
  <c r="N94" i="1"/>
  <c r="M98" i="1"/>
  <c r="O98" i="1"/>
  <c r="N99" i="1"/>
  <c r="O99" i="1"/>
  <c r="E100" i="1"/>
  <c r="E101" i="1"/>
  <c r="O101" i="1"/>
  <c r="N102" i="1"/>
  <c r="M106" i="1"/>
  <c r="O106" i="1"/>
  <c r="N107" i="1"/>
  <c r="O107" i="1"/>
  <c r="E109" i="1"/>
  <c r="O109" i="1"/>
  <c r="N110" i="1"/>
  <c r="M114" i="1"/>
  <c r="O114" i="1"/>
  <c r="M116" i="1"/>
  <c r="M126" i="1"/>
  <c r="O126" i="1"/>
  <c r="O128" i="1"/>
  <c r="N128" i="1"/>
  <c r="N129" i="1"/>
  <c r="O129" i="1"/>
  <c r="O132" i="1"/>
  <c r="E132" i="1"/>
  <c r="N132" i="1"/>
  <c r="M136" i="1"/>
  <c r="O148" i="1"/>
  <c r="E148" i="1"/>
  <c r="N148" i="1"/>
  <c r="M152" i="1"/>
  <c r="O164" i="1"/>
  <c r="E164" i="1"/>
  <c r="N164" i="1"/>
  <c r="M168" i="1"/>
  <c r="O180" i="1"/>
  <c r="E180" i="1"/>
  <c r="N180" i="1"/>
  <c r="M184" i="1"/>
  <c r="M206" i="1"/>
  <c r="O206" i="1"/>
  <c r="O208" i="1"/>
  <c r="N208" i="1"/>
  <c r="M208" i="1"/>
  <c r="E208" i="1"/>
  <c r="O240" i="1"/>
  <c r="N240" i="1"/>
  <c r="M240" i="1"/>
  <c r="E240" i="1"/>
  <c r="O272" i="1"/>
  <c r="N272" i="1"/>
  <c r="M272" i="1"/>
  <c r="E272" i="1"/>
  <c r="O304" i="1"/>
  <c r="N304" i="1"/>
  <c r="M304" i="1"/>
  <c r="E304" i="1"/>
  <c r="N382" i="1"/>
  <c r="O382" i="1"/>
  <c r="N426" i="1"/>
  <c r="O426" i="1"/>
  <c r="N434" i="1"/>
  <c r="O434" i="1"/>
  <c r="E505" i="1"/>
  <c r="O505" i="1"/>
  <c r="N505" i="1"/>
  <c r="M505" i="1"/>
  <c r="N507" i="1"/>
  <c r="O507" i="1"/>
  <c r="E507" i="1"/>
  <c r="O517" i="1"/>
  <c r="N517" i="1"/>
  <c r="M517" i="1"/>
  <c r="E517" i="1"/>
  <c r="O533" i="1"/>
  <c r="N533" i="1"/>
  <c r="M533" i="1"/>
  <c r="E533" i="1"/>
  <c r="O549" i="1"/>
  <c r="N549" i="1"/>
  <c r="M549" i="1"/>
  <c r="E549" i="1"/>
  <c r="E135" i="1"/>
  <c r="O135" i="1"/>
  <c r="N137" i="1"/>
  <c r="O137" i="1"/>
  <c r="M138" i="1"/>
  <c r="O138" i="1"/>
  <c r="E139" i="1"/>
  <c r="O139" i="1"/>
  <c r="N145" i="1"/>
  <c r="O145" i="1"/>
  <c r="E151" i="1"/>
  <c r="O151" i="1"/>
  <c r="N153" i="1"/>
  <c r="O153" i="1"/>
  <c r="M154" i="1"/>
  <c r="O154" i="1"/>
  <c r="E155" i="1"/>
  <c r="O155" i="1"/>
  <c r="N161" i="1"/>
  <c r="O161" i="1"/>
  <c r="E167" i="1"/>
  <c r="O167" i="1"/>
  <c r="N169" i="1"/>
  <c r="O169" i="1"/>
  <c r="M170" i="1"/>
  <c r="O170" i="1"/>
  <c r="E171" i="1"/>
  <c r="O171" i="1"/>
  <c r="N177" i="1"/>
  <c r="O177" i="1"/>
  <c r="E183" i="1"/>
  <c r="O183" i="1"/>
  <c r="N185" i="1"/>
  <c r="O185" i="1"/>
  <c r="M186" i="1"/>
  <c r="O186" i="1"/>
  <c r="E187" i="1"/>
  <c r="O187" i="1"/>
  <c r="N193" i="1"/>
  <c r="O193" i="1"/>
  <c r="N196" i="1"/>
  <c r="E199" i="1"/>
  <c r="O199" i="1"/>
  <c r="N201" i="1"/>
  <c r="O201" i="1"/>
  <c r="M202" i="1"/>
  <c r="O202" i="1"/>
  <c r="E203" i="1"/>
  <c r="O203" i="1"/>
  <c r="N209" i="1"/>
  <c r="O209" i="1"/>
  <c r="N212" i="1"/>
  <c r="E215" i="1"/>
  <c r="O215" i="1"/>
  <c r="N217" i="1"/>
  <c r="O217" i="1"/>
  <c r="M218" i="1"/>
  <c r="O218" i="1"/>
  <c r="E219" i="1"/>
  <c r="O219" i="1"/>
  <c r="N228" i="1"/>
  <c r="N236" i="1"/>
  <c r="N244" i="1"/>
  <c r="N252" i="1"/>
  <c r="N260" i="1"/>
  <c r="N268" i="1"/>
  <c r="M270" i="1"/>
  <c r="O270" i="1"/>
  <c r="N271" i="1"/>
  <c r="O271" i="1"/>
  <c r="N276" i="1"/>
  <c r="M278" i="1"/>
  <c r="O278" i="1"/>
  <c r="N279" i="1"/>
  <c r="O279" i="1"/>
  <c r="N284" i="1"/>
  <c r="M286" i="1"/>
  <c r="O286" i="1"/>
  <c r="N287" i="1"/>
  <c r="O287" i="1"/>
  <c r="N292" i="1"/>
  <c r="M294" i="1"/>
  <c r="O294" i="1"/>
  <c r="N295" i="1"/>
  <c r="O295" i="1"/>
  <c r="N300" i="1"/>
  <c r="M302" i="1"/>
  <c r="O302" i="1"/>
  <c r="N303" i="1"/>
  <c r="O303" i="1"/>
  <c r="N308" i="1"/>
  <c r="M310" i="1"/>
  <c r="O310" i="1"/>
  <c r="N311" i="1"/>
  <c r="O311" i="1"/>
  <c r="N316" i="1"/>
  <c r="M318" i="1"/>
  <c r="O318" i="1"/>
  <c r="N319" i="1"/>
  <c r="O319" i="1"/>
  <c r="N324" i="1"/>
  <c r="M326" i="1"/>
  <c r="O326" i="1"/>
  <c r="N327" i="1"/>
  <c r="O327" i="1"/>
  <c r="N332" i="1"/>
  <c r="M334" i="1"/>
  <c r="O334" i="1"/>
  <c r="E335" i="1"/>
  <c r="O335" i="1"/>
  <c r="N340" i="1"/>
  <c r="N348" i="1"/>
  <c r="N356" i="1"/>
  <c r="M358" i="1"/>
  <c r="O358" i="1"/>
  <c r="N361" i="1"/>
  <c r="O361" i="1"/>
  <c r="N364" i="1"/>
  <c r="M366" i="1"/>
  <c r="O366" i="1"/>
  <c r="N369" i="1"/>
  <c r="O369" i="1"/>
  <c r="N372" i="1"/>
  <c r="M374" i="1"/>
  <c r="O374" i="1"/>
  <c r="N377" i="1"/>
  <c r="O377" i="1"/>
  <c r="E379" i="1"/>
  <c r="O379" i="1"/>
  <c r="N384" i="1"/>
  <c r="N386" i="1"/>
  <c r="O386" i="1"/>
  <c r="M388" i="1"/>
  <c r="N393" i="1"/>
  <c r="O393" i="1"/>
  <c r="E395" i="1"/>
  <c r="O395" i="1"/>
  <c r="N400" i="1"/>
  <c r="N402" i="1"/>
  <c r="O402" i="1"/>
  <c r="M404" i="1"/>
  <c r="E407" i="1"/>
  <c r="O407" i="1"/>
  <c r="N410" i="1"/>
  <c r="O410" i="1"/>
  <c r="M412" i="1"/>
  <c r="E415" i="1"/>
  <c r="O415" i="1"/>
  <c r="N418" i="1"/>
  <c r="O418" i="1"/>
  <c r="M420" i="1"/>
  <c r="E423" i="1"/>
  <c r="O423" i="1"/>
  <c r="N428" i="1"/>
  <c r="N433" i="1"/>
  <c r="O433" i="1"/>
  <c r="N436" i="1"/>
  <c r="N441" i="1"/>
  <c r="N446" i="1"/>
  <c r="O446" i="1"/>
  <c r="N447" i="1"/>
  <c r="O447" i="1"/>
  <c r="N449" i="1"/>
  <c r="N454" i="1"/>
  <c r="O454" i="1"/>
  <c r="N455" i="1"/>
  <c r="O455" i="1"/>
  <c r="N457" i="1"/>
  <c r="N462" i="1"/>
  <c r="O462" i="1"/>
  <c r="N463" i="1"/>
  <c r="O463" i="1"/>
  <c r="N465" i="1"/>
  <c r="N470" i="1"/>
  <c r="O470" i="1"/>
  <c r="N471" i="1"/>
  <c r="O471" i="1"/>
  <c r="N473" i="1"/>
  <c r="M485" i="1"/>
  <c r="N498" i="1"/>
  <c r="O498" i="1"/>
  <c r="N499" i="1"/>
  <c r="O499" i="1"/>
  <c r="N501" i="1"/>
  <c r="E509" i="1"/>
  <c r="O509" i="1"/>
  <c r="N510" i="1"/>
  <c r="O510" i="1"/>
  <c r="N511" i="1"/>
  <c r="O511" i="1"/>
  <c r="N513" i="1"/>
  <c r="N518" i="1"/>
  <c r="O518" i="1"/>
  <c r="N519" i="1"/>
  <c r="O519" i="1"/>
  <c r="N521" i="1"/>
  <c r="N526" i="1"/>
  <c r="O526" i="1"/>
  <c r="N527" i="1"/>
  <c r="O527" i="1"/>
  <c r="N529" i="1"/>
  <c r="N534" i="1"/>
  <c r="O534" i="1"/>
  <c r="N535" i="1"/>
  <c r="O535" i="1"/>
  <c r="N537" i="1"/>
  <c r="N542" i="1"/>
  <c r="O542" i="1"/>
  <c r="N543" i="1"/>
  <c r="O543" i="1"/>
  <c r="N545" i="1"/>
  <c r="N550" i="1"/>
  <c r="O550" i="1"/>
  <c r="N551" i="1"/>
  <c r="O551" i="1"/>
  <c r="M198" i="1"/>
  <c r="O198" i="1"/>
  <c r="N205" i="1"/>
  <c r="O205" i="1"/>
  <c r="E207" i="1"/>
  <c r="O207" i="1"/>
  <c r="M214" i="1"/>
  <c r="O214" i="1"/>
  <c r="N221" i="1"/>
  <c r="O221" i="1"/>
  <c r="M230" i="1"/>
  <c r="O230" i="1"/>
  <c r="M238" i="1"/>
  <c r="O238" i="1"/>
  <c r="M246" i="1"/>
  <c r="O246" i="1"/>
  <c r="M254" i="1"/>
  <c r="O254" i="1"/>
  <c r="M262" i="1"/>
  <c r="O262" i="1"/>
  <c r="E339" i="1"/>
  <c r="O339" i="1"/>
  <c r="E347" i="1"/>
  <c r="O347" i="1"/>
  <c r="E355" i="1"/>
  <c r="O355" i="1"/>
  <c r="E363" i="1"/>
  <c r="O363" i="1"/>
  <c r="E371" i="1"/>
  <c r="O371" i="1"/>
  <c r="N381" i="1"/>
  <c r="O381" i="1"/>
  <c r="E383" i="1"/>
  <c r="O383" i="1"/>
  <c r="N390" i="1"/>
  <c r="O390" i="1"/>
  <c r="N397" i="1"/>
  <c r="O397" i="1"/>
  <c r="E399" i="1"/>
  <c r="O399" i="1"/>
  <c r="N409" i="1"/>
  <c r="O409" i="1"/>
  <c r="N417" i="1"/>
  <c r="O417" i="1"/>
  <c r="N425" i="1"/>
  <c r="O425" i="1"/>
  <c r="E427" i="1"/>
  <c r="O427" i="1"/>
  <c r="N430" i="1"/>
  <c r="O430" i="1"/>
  <c r="E435" i="1"/>
  <c r="O435" i="1"/>
  <c r="N438" i="1"/>
  <c r="O438" i="1"/>
  <c r="N482" i="1"/>
  <c r="O482" i="1"/>
  <c r="N483" i="1"/>
  <c r="O483" i="1"/>
  <c r="N490" i="1"/>
  <c r="O490" i="1"/>
  <c r="N491" i="1"/>
  <c r="O491" i="1"/>
  <c r="E131" i="1"/>
  <c r="O131" i="1"/>
  <c r="N133" i="1"/>
  <c r="O133" i="1"/>
  <c r="M137" i="1"/>
  <c r="N138" i="1"/>
  <c r="N139" i="1"/>
  <c r="M140" i="1"/>
  <c r="E147" i="1"/>
  <c r="O147" i="1"/>
  <c r="N149" i="1"/>
  <c r="O149" i="1"/>
  <c r="M153" i="1"/>
  <c r="N154" i="1"/>
  <c r="N155" i="1"/>
  <c r="M156" i="1"/>
  <c r="E163" i="1"/>
  <c r="O163" i="1"/>
  <c r="N165" i="1"/>
  <c r="O165" i="1"/>
  <c r="M169" i="1"/>
  <c r="N170" i="1"/>
  <c r="N171" i="1"/>
  <c r="M172" i="1"/>
  <c r="E179" i="1"/>
  <c r="O179" i="1"/>
  <c r="N181" i="1"/>
  <c r="O181" i="1"/>
  <c r="M185" i="1"/>
  <c r="N186" i="1"/>
  <c r="N187" i="1"/>
  <c r="M188" i="1"/>
  <c r="E195" i="1"/>
  <c r="O195" i="1"/>
  <c r="E196" i="1"/>
  <c r="N197" i="1"/>
  <c r="O197" i="1"/>
  <c r="N198" i="1"/>
  <c r="M201" i="1"/>
  <c r="N202" i="1"/>
  <c r="N203" i="1"/>
  <c r="M204" i="1"/>
  <c r="E211" i="1"/>
  <c r="O211" i="1"/>
  <c r="E212" i="1"/>
  <c r="N213" i="1"/>
  <c r="O213" i="1"/>
  <c r="N214" i="1"/>
  <c r="M217" i="1"/>
  <c r="N218" i="1"/>
  <c r="N219" i="1"/>
  <c r="M220" i="1"/>
  <c r="M226" i="1"/>
  <c r="O226" i="1"/>
  <c r="E228" i="1"/>
  <c r="E230" i="1"/>
  <c r="M234" i="1"/>
  <c r="O234" i="1"/>
  <c r="E236" i="1"/>
  <c r="E238" i="1"/>
  <c r="M242" i="1"/>
  <c r="O242" i="1"/>
  <c r="E244" i="1"/>
  <c r="E246" i="1"/>
  <c r="M250" i="1"/>
  <c r="O250" i="1"/>
  <c r="E252" i="1"/>
  <c r="E254" i="1"/>
  <c r="M258" i="1"/>
  <c r="O258" i="1"/>
  <c r="E260" i="1"/>
  <c r="E262" i="1"/>
  <c r="M266" i="1"/>
  <c r="O266" i="1"/>
  <c r="N267" i="1"/>
  <c r="O267" i="1"/>
  <c r="E268" i="1"/>
  <c r="N270" i="1"/>
  <c r="M274" i="1"/>
  <c r="O274" i="1"/>
  <c r="N275" i="1"/>
  <c r="O275" i="1"/>
  <c r="E276" i="1"/>
  <c r="N278" i="1"/>
  <c r="M282" i="1"/>
  <c r="O282" i="1"/>
  <c r="N283" i="1"/>
  <c r="O283" i="1"/>
  <c r="E284" i="1"/>
  <c r="N286" i="1"/>
  <c r="M290" i="1"/>
  <c r="O290" i="1"/>
  <c r="N291" i="1"/>
  <c r="O291" i="1"/>
  <c r="E292" i="1"/>
  <c r="N294" i="1"/>
  <c r="M298" i="1"/>
  <c r="O298" i="1"/>
  <c r="N299" i="1"/>
  <c r="O299" i="1"/>
  <c r="E300" i="1"/>
  <c r="N302" i="1"/>
  <c r="M306" i="1"/>
  <c r="O306" i="1"/>
  <c r="N307" i="1"/>
  <c r="O307" i="1"/>
  <c r="E308" i="1"/>
  <c r="N310" i="1"/>
  <c r="M314" i="1"/>
  <c r="O314" i="1"/>
  <c r="N315" i="1"/>
  <c r="O315" i="1"/>
  <c r="E316" i="1"/>
  <c r="N318" i="1"/>
  <c r="M322" i="1"/>
  <c r="O322" i="1"/>
  <c r="N323" i="1"/>
  <c r="O323" i="1"/>
  <c r="E324" i="1"/>
  <c r="N326" i="1"/>
  <c r="M330" i="1"/>
  <c r="O330" i="1"/>
  <c r="N331" i="1"/>
  <c r="O331" i="1"/>
  <c r="E332" i="1"/>
  <c r="N334" i="1"/>
  <c r="M339" i="1"/>
  <c r="E340" i="1"/>
  <c r="M347" i="1"/>
  <c r="E348" i="1"/>
  <c r="M354" i="1"/>
  <c r="O354" i="1"/>
  <c r="M355" i="1"/>
  <c r="E356" i="1"/>
  <c r="N357" i="1"/>
  <c r="O357" i="1"/>
  <c r="M362" i="1"/>
  <c r="O362" i="1"/>
  <c r="M363" i="1"/>
  <c r="E364" i="1"/>
  <c r="N365" i="1"/>
  <c r="O365" i="1"/>
  <c r="M370" i="1"/>
  <c r="O370" i="1"/>
  <c r="M371" i="1"/>
  <c r="E372" i="1"/>
  <c r="N373" i="1"/>
  <c r="O373" i="1"/>
  <c r="N378" i="1"/>
  <c r="O378" i="1"/>
  <c r="M383" i="1"/>
  <c r="E384" i="1"/>
  <c r="N385" i="1"/>
  <c r="O385" i="1"/>
  <c r="E387" i="1"/>
  <c r="O387" i="1"/>
  <c r="N394" i="1"/>
  <c r="O394" i="1"/>
  <c r="M399" i="1"/>
  <c r="E400" i="1"/>
  <c r="N401" i="1"/>
  <c r="O401" i="1"/>
  <c r="E403" i="1"/>
  <c r="O403" i="1"/>
  <c r="N406" i="1"/>
  <c r="O406" i="1"/>
  <c r="E409" i="1"/>
  <c r="E411" i="1"/>
  <c r="O411" i="1"/>
  <c r="N414" i="1"/>
  <c r="O414" i="1"/>
  <c r="E417" i="1"/>
  <c r="E419" i="1"/>
  <c r="O419" i="1"/>
  <c r="N422" i="1"/>
  <c r="O422" i="1"/>
  <c r="M427" i="1"/>
  <c r="E428" i="1"/>
  <c r="N429" i="1"/>
  <c r="O429" i="1"/>
  <c r="M435" i="1"/>
  <c r="E436" i="1"/>
  <c r="N437" i="1"/>
  <c r="O437" i="1"/>
  <c r="E440" i="1"/>
  <c r="O440" i="1"/>
  <c r="E441" i="1"/>
  <c r="N442" i="1"/>
  <c r="O442" i="1"/>
  <c r="E449" i="1"/>
  <c r="N450" i="1"/>
  <c r="O450" i="1"/>
  <c r="N451" i="1"/>
  <c r="O451" i="1"/>
  <c r="E457" i="1"/>
  <c r="N458" i="1"/>
  <c r="O458" i="1"/>
  <c r="N459" i="1"/>
  <c r="O459" i="1"/>
  <c r="E465" i="1"/>
  <c r="N466" i="1"/>
  <c r="O466" i="1"/>
  <c r="N467" i="1"/>
  <c r="O467" i="1"/>
  <c r="E473" i="1"/>
  <c r="N474" i="1"/>
  <c r="O474" i="1"/>
  <c r="N475" i="1"/>
  <c r="O475" i="1"/>
  <c r="E482" i="1"/>
  <c r="E483" i="1"/>
  <c r="E490" i="1"/>
  <c r="E491" i="1"/>
  <c r="E493" i="1"/>
  <c r="O493" i="1"/>
  <c r="N494" i="1"/>
  <c r="O494" i="1"/>
  <c r="N495" i="1"/>
  <c r="O495" i="1"/>
  <c r="E501" i="1"/>
  <c r="N502" i="1"/>
  <c r="O502" i="1"/>
  <c r="N503" i="1"/>
  <c r="O503" i="1"/>
  <c r="E513" i="1"/>
  <c r="N514" i="1"/>
  <c r="O514" i="1"/>
  <c r="N515" i="1"/>
  <c r="O515" i="1"/>
  <c r="E521" i="1"/>
  <c r="N522" i="1"/>
  <c r="O522" i="1"/>
  <c r="N523" i="1"/>
  <c r="O523" i="1"/>
  <c r="E529" i="1"/>
  <c r="N530" i="1"/>
  <c r="O530" i="1"/>
  <c r="N531" i="1"/>
  <c r="O531" i="1"/>
  <c r="E537" i="1"/>
  <c r="N538" i="1"/>
  <c r="O538" i="1"/>
  <c r="N539" i="1"/>
  <c r="O539" i="1"/>
  <c r="E545" i="1"/>
  <c r="N546" i="1"/>
  <c r="O546" i="1"/>
  <c r="N547" i="1"/>
  <c r="O547" i="1"/>
  <c r="N12" i="1"/>
  <c r="M13" i="1"/>
  <c r="Q25" i="2" s="1"/>
  <c r="M17" i="1"/>
  <c r="M21" i="1"/>
  <c r="M25" i="1"/>
  <c r="M29" i="1"/>
  <c r="M33" i="1"/>
  <c r="M37" i="1"/>
  <c r="M41" i="1"/>
  <c r="M45" i="1"/>
  <c r="M49" i="1"/>
  <c r="M53" i="1"/>
  <c r="M57" i="1"/>
  <c r="M61" i="1"/>
  <c r="M65" i="1"/>
  <c r="M69" i="1"/>
  <c r="M73" i="1"/>
  <c r="M77" i="1"/>
  <c r="M81" i="1"/>
  <c r="M85" i="1"/>
  <c r="M89" i="1"/>
  <c r="M93" i="1"/>
  <c r="M97" i="1"/>
  <c r="M101" i="1"/>
  <c r="M105" i="1"/>
  <c r="M109" i="1"/>
  <c r="M113" i="1"/>
  <c r="M125" i="1"/>
  <c r="N126" i="1"/>
  <c r="N127" i="1"/>
  <c r="M141" i="1"/>
  <c r="N142" i="1"/>
  <c r="N143" i="1"/>
  <c r="M157" i="1"/>
  <c r="N158" i="1"/>
  <c r="N159" i="1"/>
  <c r="M173" i="1"/>
  <c r="N174" i="1"/>
  <c r="N175" i="1"/>
  <c r="M189" i="1"/>
  <c r="N190" i="1"/>
  <c r="N191" i="1"/>
  <c r="M205" i="1"/>
  <c r="N206" i="1"/>
  <c r="N207" i="1"/>
  <c r="M221" i="1"/>
  <c r="N222" i="1"/>
  <c r="N231" i="1"/>
  <c r="E231" i="1"/>
  <c r="E233" i="1"/>
  <c r="N233" i="1"/>
  <c r="N247" i="1"/>
  <c r="E247" i="1"/>
  <c r="E249" i="1"/>
  <c r="N249" i="1"/>
  <c r="N263" i="1"/>
  <c r="E263" i="1"/>
  <c r="E265" i="1"/>
  <c r="N265" i="1"/>
  <c r="M346" i="1"/>
  <c r="E346" i="1"/>
  <c r="N346" i="1"/>
  <c r="C12" i="1"/>
  <c r="N13" i="1"/>
  <c r="R25" i="2" s="1"/>
  <c r="N17" i="1"/>
  <c r="E19" i="1"/>
  <c r="N21" i="1"/>
  <c r="E23" i="1"/>
  <c r="N25" i="1"/>
  <c r="E27" i="1"/>
  <c r="N29" i="1"/>
  <c r="E31" i="1"/>
  <c r="N33" i="1"/>
  <c r="E35" i="1"/>
  <c r="N37" i="1"/>
  <c r="E39" i="1"/>
  <c r="N41" i="1"/>
  <c r="E43" i="1"/>
  <c r="N45" i="1"/>
  <c r="E47" i="1"/>
  <c r="N49" i="1"/>
  <c r="E51" i="1"/>
  <c r="N53" i="1"/>
  <c r="E55" i="1"/>
  <c r="N57" i="1"/>
  <c r="E59" i="1"/>
  <c r="N61" i="1"/>
  <c r="E63" i="1"/>
  <c r="N65" i="1"/>
  <c r="E67" i="1"/>
  <c r="N69" i="1"/>
  <c r="E71" i="1"/>
  <c r="N73" i="1"/>
  <c r="E75" i="1"/>
  <c r="N77" i="1"/>
  <c r="E79" i="1"/>
  <c r="N81" i="1"/>
  <c r="E83" i="1"/>
  <c r="N85" i="1"/>
  <c r="E87" i="1"/>
  <c r="N89" i="1"/>
  <c r="E91" i="1"/>
  <c r="N93" i="1"/>
  <c r="E95" i="1"/>
  <c r="N97" i="1"/>
  <c r="E99" i="1"/>
  <c r="N101" i="1"/>
  <c r="E103" i="1"/>
  <c r="N105" i="1"/>
  <c r="E107" i="1"/>
  <c r="N109" i="1"/>
  <c r="E111" i="1"/>
  <c r="N113" i="1"/>
  <c r="N114" i="1"/>
  <c r="N115" i="1"/>
  <c r="E117" i="1"/>
  <c r="E118" i="1"/>
  <c r="M119" i="1"/>
  <c r="M129" i="1"/>
  <c r="N130" i="1"/>
  <c r="N131" i="1"/>
  <c r="E133" i="1"/>
  <c r="E134" i="1"/>
  <c r="M135" i="1"/>
  <c r="M145" i="1"/>
  <c r="N146" i="1"/>
  <c r="N147" i="1"/>
  <c r="E149" i="1"/>
  <c r="E150" i="1"/>
  <c r="M151" i="1"/>
  <c r="M161" i="1"/>
  <c r="N162" i="1"/>
  <c r="N163" i="1"/>
  <c r="E165" i="1"/>
  <c r="E166" i="1"/>
  <c r="M167" i="1"/>
  <c r="M177" i="1"/>
  <c r="N178" i="1"/>
  <c r="N179" i="1"/>
  <c r="E181" i="1"/>
  <c r="E182" i="1"/>
  <c r="M183" i="1"/>
  <c r="M193" i="1"/>
  <c r="N194" i="1"/>
  <c r="N195" i="1"/>
  <c r="E197" i="1"/>
  <c r="E198" i="1"/>
  <c r="M199" i="1"/>
  <c r="M209" i="1"/>
  <c r="N210" i="1"/>
  <c r="N211" i="1"/>
  <c r="E213" i="1"/>
  <c r="E214" i="1"/>
  <c r="M215" i="1"/>
  <c r="N227" i="1"/>
  <c r="E227" i="1"/>
  <c r="E229" i="1"/>
  <c r="N229" i="1"/>
  <c r="M231" i="1"/>
  <c r="M233" i="1"/>
  <c r="N243" i="1"/>
  <c r="E243" i="1"/>
  <c r="E245" i="1"/>
  <c r="N245" i="1"/>
  <c r="M247" i="1"/>
  <c r="M249" i="1"/>
  <c r="N259" i="1"/>
  <c r="E259" i="1"/>
  <c r="E261" i="1"/>
  <c r="N261" i="1"/>
  <c r="M263" i="1"/>
  <c r="M265" i="1"/>
  <c r="E273" i="1"/>
  <c r="N273" i="1"/>
  <c r="M273" i="1"/>
  <c r="E281" i="1"/>
  <c r="N281" i="1"/>
  <c r="M281" i="1"/>
  <c r="E289" i="1"/>
  <c r="N289" i="1"/>
  <c r="M289" i="1"/>
  <c r="E297" i="1"/>
  <c r="N297" i="1"/>
  <c r="M297" i="1"/>
  <c r="E305" i="1"/>
  <c r="N305" i="1"/>
  <c r="M305" i="1"/>
  <c r="E313" i="1"/>
  <c r="N313" i="1"/>
  <c r="M313" i="1"/>
  <c r="E321" i="1"/>
  <c r="N321" i="1"/>
  <c r="M321" i="1"/>
  <c r="E329" i="1"/>
  <c r="N329" i="1"/>
  <c r="M329" i="1"/>
  <c r="N223" i="1"/>
  <c r="E223" i="1"/>
  <c r="E225" i="1"/>
  <c r="N225" i="1"/>
  <c r="N239" i="1"/>
  <c r="E239" i="1"/>
  <c r="E241" i="1"/>
  <c r="N241" i="1"/>
  <c r="N255" i="1"/>
  <c r="E255" i="1"/>
  <c r="E257" i="1"/>
  <c r="N257" i="1"/>
  <c r="E125" i="1"/>
  <c r="E126" i="1"/>
  <c r="M127" i="1"/>
  <c r="E141" i="1"/>
  <c r="E142" i="1"/>
  <c r="M143" i="1"/>
  <c r="E157" i="1"/>
  <c r="E158" i="1"/>
  <c r="M159" i="1"/>
  <c r="E173" i="1"/>
  <c r="E174" i="1"/>
  <c r="M175" i="1"/>
  <c r="E189" i="1"/>
  <c r="E190" i="1"/>
  <c r="M191" i="1"/>
  <c r="E205" i="1"/>
  <c r="E206" i="1"/>
  <c r="M207" i="1"/>
  <c r="E221" i="1"/>
  <c r="E222" i="1"/>
  <c r="M223" i="1"/>
  <c r="M225" i="1"/>
  <c r="N235" i="1"/>
  <c r="E235" i="1"/>
  <c r="E237" i="1"/>
  <c r="N237" i="1"/>
  <c r="M239" i="1"/>
  <c r="M241" i="1"/>
  <c r="N251" i="1"/>
  <c r="E251" i="1"/>
  <c r="E253" i="1"/>
  <c r="N253" i="1"/>
  <c r="M255" i="1"/>
  <c r="M257" i="1"/>
  <c r="E269" i="1"/>
  <c r="N269" i="1"/>
  <c r="M269" i="1"/>
  <c r="E277" i="1"/>
  <c r="N277" i="1"/>
  <c r="M277" i="1"/>
  <c r="E285" i="1"/>
  <c r="N285" i="1"/>
  <c r="M285" i="1"/>
  <c r="E293" i="1"/>
  <c r="N293" i="1"/>
  <c r="M293" i="1"/>
  <c r="E301" i="1"/>
  <c r="N301" i="1"/>
  <c r="M301" i="1"/>
  <c r="E309" i="1"/>
  <c r="N309" i="1"/>
  <c r="M309" i="1"/>
  <c r="E317" i="1"/>
  <c r="N317" i="1"/>
  <c r="M317" i="1"/>
  <c r="E325" i="1"/>
  <c r="N325" i="1"/>
  <c r="M325" i="1"/>
  <c r="E333" i="1"/>
  <c r="N333" i="1"/>
  <c r="M333" i="1"/>
  <c r="N349" i="1"/>
  <c r="M349" i="1"/>
  <c r="E349" i="1"/>
  <c r="M338" i="1"/>
  <c r="E338" i="1"/>
  <c r="N341" i="1"/>
  <c r="M341" i="1"/>
  <c r="E267" i="1"/>
  <c r="E271" i="1"/>
  <c r="E275" i="1"/>
  <c r="E279" i="1"/>
  <c r="E283" i="1"/>
  <c r="E287" i="1"/>
  <c r="E291" i="1"/>
  <c r="E295" i="1"/>
  <c r="E299" i="1"/>
  <c r="E303" i="1"/>
  <c r="E307" i="1"/>
  <c r="E311" i="1"/>
  <c r="E315" i="1"/>
  <c r="E319" i="1"/>
  <c r="E323" i="1"/>
  <c r="E327" i="1"/>
  <c r="E331" i="1"/>
  <c r="M335" i="1"/>
  <c r="N337" i="1"/>
  <c r="M337" i="1"/>
  <c r="N338" i="1"/>
  <c r="E341" i="1"/>
  <c r="M350" i="1"/>
  <c r="E350" i="1"/>
  <c r="N353" i="1"/>
  <c r="M353" i="1"/>
  <c r="E353" i="1"/>
  <c r="M342" i="1"/>
  <c r="E342" i="1"/>
  <c r="N345" i="1"/>
  <c r="M345" i="1"/>
  <c r="E357" i="1"/>
  <c r="E361" i="1"/>
  <c r="E365" i="1"/>
  <c r="E369" i="1"/>
  <c r="E373" i="1"/>
  <c r="E377" i="1"/>
  <c r="E381" i="1"/>
  <c r="E385" i="1"/>
  <c r="E389" i="1"/>
  <c r="E393" i="1"/>
  <c r="E397" i="1"/>
  <c r="E401" i="1"/>
  <c r="E425" i="1"/>
  <c r="N448" i="1"/>
  <c r="M448" i="1"/>
  <c r="E448" i="1"/>
  <c r="N456" i="1"/>
  <c r="M456" i="1"/>
  <c r="E456" i="1"/>
  <c r="N464" i="1"/>
  <c r="M464" i="1"/>
  <c r="E464" i="1"/>
  <c r="N472" i="1"/>
  <c r="M472" i="1"/>
  <c r="E472" i="1"/>
  <c r="N500" i="1"/>
  <c r="M500" i="1"/>
  <c r="E500" i="1"/>
  <c r="N512" i="1"/>
  <c r="M512" i="1"/>
  <c r="E512" i="1"/>
  <c r="N520" i="1"/>
  <c r="M520" i="1"/>
  <c r="E520" i="1"/>
  <c r="N528" i="1"/>
  <c r="M528" i="1"/>
  <c r="E528" i="1"/>
  <c r="N536" i="1"/>
  <c r="M536" i="1"/>
  <c r="E536" i="1"/>
  <c r="N544" i="1"/>
  <c r="M544" i="1"/>
  <c r="E544" i="1"/>
  <c r="E354" i="1"/>
  <c r="M357" i="1"/>
  <c r="E358" i="1"/>
  <c r="M361" i="1"/>
  <c r="E362" i="1"/>
  <c r="M365" i="1"/>
  <c r="E366" i="1"/>
  <c r="M369" i="1"/>
  <c r="E370" i="1"/>
  <c r="M373" i="1"/>
  <c r="E374" i="1"/>
  <c r="M377" i="1"/>
  <c r="E378" i="1"/>
  <c r="M381" i="1"/>
  <c r="E382" i="1"/>
  <c r="M385" i="1"/>
  <c r="E386" i="1"/>
  <c r="M389" i="1"/>
  <c r="E390" i="1"/>
  <c r="M393" i="1"/>
  <c r="E394" i="1"/>
  <c r="M397" i="1"/>
  <c r="E398" i="1"/>
  <c r="M401" i="1"/>
  <c r="E402" i="1"/>
  <c r="M405" i="1"/>
  <c r="E406" i="1"/>
  <c r="M409" i="1"/>
  <c r="E410" i="1"/>
  <c r="M413" i="1"/>
  <c r="E414" i="1"/>
  <c r="M417" i="1"/>
  <c r="E418" i="1"/>
  <c r="M421" i="1"/>
  <c r="E422" i="1"/>
  <c r="M425" i="1"/>
  <c r="E426" i="1"/>
  <c r="M429" i="1"/>
  <c r="E430" i="1"/>
  <c r="M433" i="1"/>
  <c r="E434" i="1"/>
  <c r="M437" i="1"/>
  <c r="E438" i="1"/>
  <c r="M444" i="1"/>
  <c r="E444" i="1"/>
  <c r="N484" i="1"/>
  <c r="M484" i="1"/>
  <c r="E484" i="1"/>
  <c r="N492" i="1"/>
  <c r="M492" i="1"/>
  <c r="E492" i="1"/>
  <c r="M378" i="1"/>
  <c r="M382" i="1"/>
  <c r="M386" i="1"/>
  <c r="M390" i="1"/>
  <c r="M394" i="1"/>
  <c r="M398" i="1"/>
  <c r="M402" i="1"/>
  <c r="M406" i="1"/>
  <c r="M410" i="1"/>
  <c r="M414" i="1"/>
  <c r="M418" i="1"/>
  <c r="M422" i="1"/>
  <c r="M426" i="1"/>
  <c r="M430" i="1"/>
  <c r="M434" i="1"/>
  <c r="M438" i="1"/>
  <c r="E439" i="1"/>
  <c r="M440" i="1"/>
  <c r="N443" i="1"/>
  <c r="M443" i="1"/>
  <c r="N444" i="1"/>
  <c r="N452" i="1"/>
  <c r="M452" i="1"/>
  <c r="E452" i="1"/>
  <c r="N460" i="1"/>
  <c r="M460" i="1"/>
  <c r="E460" i="1"/>
  <c r="N468" i="1"/>
  <c r="M468" i="1"/>
  <c r="E468" i="1"/>
  <c r="N476" i="1"/>
  <c r="M476" i="1"/>
  <c r="E476" i="1"/>
  <c r="N496" i="1"/>
  <c r="M496" i="1"/>
  <c r="E496" i="1"/>
  <c r="N504" i="1"/>
  <c r="M504" i="1"/>
  <c r="E504" i="1"/>
  <c r="N516" i="1"/>
  <c r="M516" i="1"/>
  <c r="E516" i="1"/>
  <c r="N524" i="1"/>
  <c r="M524" i="1"/>
  <c r="E524" i="1"/>
  <c r="N532" i="1"/>
  <c r="M532" i="1"/>
  <c r="E532" i="1"/>
  <c r="N540" i="1"/>
  <c r="M540" i="1"/>
  <c r="E540" i="1"/>
  <c r="N548" i="1"/>
  <c r="M548" i="1"/>
  <c r="E548" i="1"/>
  <c r="N480" i="1"/>
  <c r="M480" i="1"/>
  <c r="E480" i="1"/>
  <c r="N488" i="1"/>
  <c r="M488" i="1"/>
  <c r="E488" i="1"/>
  <c r="N508" i="1"/>
  <c r="M508" i="1"/>
  <c r="E508" i="1"/>
  <c r="M447" i="1"/>
  <c r="M451" i="1"/>
  <c r="M455" i="1"/>
  <c r="M459" i="1"/>
  <c r="M463" i="1"/>
  <c r="M467" i="1"/>
  <c r="M471" i="1"/>
  <c r="M475" i="1"/>
  <c r="M479" i="1"/>
  <c r="M483" i="1"/>
  <c r="M487" i="1"/>
  <c r="M491" i="1"/>
  <c r="M495" i="1"/>
  <c r="M499" i="1"/>
  <c r="M503" i="1"/>
  <c r="M507" i="1"/>
  <c r="M511" i="1"/>
  <c r="M515" i="1"/>
  <c r="M519" i="1"/>
  <c r="M523" i="1"/>
  <c r="M527" i="1"/>
  <c r="M531" i="1"/>
  <c r="M535" i="1"/>
  <c r="M539" i="1"/>
  <c r="M543" i="1"/>
  <c r="M547" i="1"/>
  <c r="M551" i="1"/>
  <c r="H24" i="2"/>
  <c r="R28" i="5" l="1"/>
  <c r="R240" i="5" s="1"/>
  <c r="R242" i="5" s="1"/>
  <c r="R24" i="2"/>
  <c r="E15" i="1"/>
  <c r="S24" i="2"/>
  <c r="V24" i="2"/>
  <c r="K25" i="2"/>
  <c r="I24" i="2"/>
  <c r="R27" i="2"/>
  <c r="R29" i="2"/>
  <c r="S27" i="2"/>
  <c r="S29" i="2"/>
  <c r="Q29" i="2"/>
  <c r="Q27" i="2"/>
  <c r="AC25" i="2"/>
  <c r="AD25" i="2"/>
  <c r="AF25" i="2"/>
  <c r="AE25" i="2"/>
  <c r="O28" i="5"/>
  <c r="AB24" i="2"/>
  <c r="X24" i="2"/>
  <c r="Y24" i="2"/>
  <c r="W24" i="2"/>
  <c r="Z24" i="2"/>
  <c r="U24" i="2"/>
  <c r="L28" i="5"/>
  <c r="S28" i="5"/>
  <c r="S240" i="5" s="1"/>
  <c r="Q28" i="5"/>
  <c r="N28" i="5"/>
  <c r="M240" i="5" s="1"/>
  <c r="T25" i="2"/>
  <c r="H26" i="2"/>
  <c r="M24" i="2"/>
  <c r="S242" i="5" l="1"/>
  <c r="P25" i="2"/>
  <c r="L25" i="2"/>
  <c r="L28" i="2"/>
  <c r="I26" i="2"/>
  <c r="K26" i="2" s="1"/>
  <c r="L26" i="2"/>
  <c r="P26" i="2"/>
  <c r="P240" i="5"/>
  <c r="P242" i="5" s="1"/>
  <c r="Q243" i="5" s="1"/>
  <c r="AC26" i="2"/>
  <c r="AF26" i="2"/>
  <c r="AE26" i="2"/>
  <c r="AD26" i="2"/>
  <c r="T26" i="2"/>
  <c r="AA26" i="2" s="1"/>
  <c r="O240" i="5"/>
  <c r="O242" i="5" s="1"/>
  <c r="L240" i="5"/>
  <c r="L242" i="5" s="1"/>
  <c r="Y25" i="2"/>
  <c r="AB25" i="2"/>
  <c r="U25" i="2"/>
  <c r="X25" i="2"/>
  <c r="Z25" i="2"/>
  <c r="AA25" i="2"/>
  <c r="V25" i="2"/>
  <c r="W25" i="2"/>
  <c r="M242" i="5"/>
  <c r="H27" i="2"/>
  <c r="J24" i="2"/>
  <c r="E14" i="1" l="1"/>
  <c r="I27" i="2"/>
  <c r="K27" i="2" s="1"/>
  <c r="L27" i="2"/>
  <c r="P27" i="2"/>
  <c r="T27" i="2"/>
  <c r="AA27" i="2" s="1"/>
  <c r="V26" i="2"/>
  <c r="Y26" i="2"/>
  <c r="U26" i="2"/>
  <c r="AB26" i="2"/>
  <c r="X26" i="2"/>
  <c r="W26" i="2"/>
  <c r="Z26" i="2"/>
  <c r="AC27" i="2"/>
  <c r="AE27" i="2"/>
  <c r="AD27" i="2"/>
  <c r="AF27" i="2"/>
  <c r="K24" i="2"/>
  <c r="P28" i="2" l="1"/>
  <c r="K28" i="2"/>
  <c r="L24" i="2"/>
  <c r="Y27" i="2"/>
  <c r="Z27" i="2"/>
  <c r="V27" i="2"/>
  <c r="AB27" i="2"/>
  <c r="W27" i="2"/>
  <c r="U27" i="2"/>
  <c r="X27" i="2"/>
  <c r="AC28" i="2"/>
  <c r="AF28" i="2"/>
  <c r="AE28" i="2"/>
  <c r="AD28" i="2"/>
  <c r="T28" i="2"/>
  <c r="E13" i="1"/>
  <c r="P24" i="2"/>
  <c r="E12" i="1" s="1"/>
  <c r="H29" i="2"/>
  <c r="I29" i="2" l="1"/>
  <c r="K29" i="2" s="1"/>
  <c r="L29" i="2"/>
  <c r="P29" i="2"/>
  <c r="AC29" i="2"/>
  <c r="AE29" i="2"/>
  <c r="AD29" i="2"/>
  <c r="AF29" i="2"/>
  <c r="T29" i="2"/>
  <c r="Z28" i="2"/>
  <c r="Y28" i="2"/>
  <c r="AB28" i="2"/>
  <c r="V28" i="2"/>
  <c r="AA28" i="2"/>
  <c r="X28" i="2"/>
  <c r="U28" i="2"/>
  <c r="W28" i="2"/>
  <c r="H30" i="2"/>
  <c r="I30" i="2" l="1"/>
  <c r="K30" i="2" s="1"/>
  <c r="L30" i="2"/>
  <c r="P30" i="2"/>
  <c r="Z29" i="2"/>
  <c r="Y29" i="2"/>
  <c r="V29" i="2"/>
  <c r="U29" i="2"/>
  <c r="W29" i="2"/>
  <c r="X29" i="2"/>
  <c r="AA29" i="2"/>
  <c r="AB29" i="2"/>
  <c r="AC30" i="2"/>
  <c r="AF30" i="2"/>
  <c r="AE30" i="2"/>
  <c r="AD30" i="2"/>
  <c r="T30" i="2"/>
  <c r="H31" i="2"/>
  <c r="I31" i="2" l="1"/>
  <c r="K31" i="2" s="1"/>
  <c r="L31" i="2"/>
  <c r="P31" i="2"/>
  <c r="AB30" i="2"/>
  <c r="X30" i="2"/>
  <c r="Y30" i="2"/>
  <c r="U30" i="2"/>
  <c r="V30" i="2"/>
  <c r="Z30" i="2"/>
  <c r="W30" i="2"/>
  <c r="AA30" i="2"/>
  <c r="AC31" i="2"/>
  <c r="AE31" i="2"/>
  <c r="AD31" i="2"/>
  <c r="AF31" i="2"/>
  <c r="T31" i="2"/>
  <c r="H32" i="2"/>
  <c r="I32" i="2" l="1"/>
  <c r="K32" i="2" s="1"/>
  <c r="L32" i="2"/>
  <c r="P32" i="2"/>
  <c r="AC32" i="2"/>
  <c r="AF32" i="2"/>
  <c r="AE32" i="2"/>
  <c r="AD32" i="2"/>
  <c r="T32" i="2"/>
  <c r="U31" i="2"/>
  <c r="AA31" i="2"/>
  <c r="V31" i="2"/>
  <c r="W31" i="2"/>
  <c r="Z31" i="2"/>
  <c r="X31" i="2"/>
  <c r="AB31" i="2"/>
  <c r="Y31" i="2"/>
  <c r="H33" i="2"/>
  <c r="I33" i="2" l="1"/>
  <c r="K33" i="2" s="1"/>
  <c r="L33" i="2"/>
  <c r="P33" i="2"/>
  <c r="AC33" i="2"/>
  <c r="AE33" i="2"/>
  <c r="AD33" i="2"/>
  <c r="AF33" i="2"/>
  <c r="T33" i="2"/>
  <c r="Y32" i="2"/>
  <c r="Z32" i="2"/>
  <c r="U32" i="2"/>
  <c r="V32" i="2"/>
  <c r="AB32" i="2"/>
  <c r="AA32" i="2"/>
  <c r="X32" i="2"/>
  <c r="W32" i="2"/>
  <c r="V33" i="2" l="1"/>
  <c r="W33" i="2"/>
  <c r="U33" i="2"/>
  <c r="X33" i="2"/>
  <c r="Z33" i="2"/>
  <c r="AA33" i="2"/>
  <c r="Y33" i="2"/>
  <c r="AB33" i="2"/>
  <c r="C2" i="5" l="1"/>
  <c r="C3"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André Van Kaufenbergh</author>
  </authors>
  <commentList>
    <comment ref="C39" authorId="0" shapeId="0" xr:uid="{00000000-0006-0000-0100-000001000000}">
      <text>
        <r>
          <rPr>
            <b/>
            <sz val="9"/>
            <color indexed="8"/>
            <rFont val="Tahoma"/>
            <family val="2"/>
          </rPr>
          <t xml:space="preserve">MENJE:
Signature du représentant du gestionnaire. 
</t>
        </r>
        <r>
          <rPr>
            <sz val="9"/>
            <color indexed="8"/>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André Van Kaufenbergh</author>
  </authors>
  <commentList>
    <comment ref="I6" authorId="0" shapeId="0" xr:uid="{00000000-0006-0000-0200-000001000000}">
      <text>
        <r>
          <rPr>
            <b/>
            <sz val="9"/>
            <color indexed="8"/>
            <rFont val="Tahoma"/>
            <family val="2"/>
          </rPr>
          <t xml:space="preserve">MENJE:
Signature du représentant du gestionnaire. 
</t>
        </r>
        <r>
          <rPr>
            <sz val="9"/>
            <color indexed="8"/>
            <rFont val="Tahoma"/>
            <family val="2"/>
          </rPr>
          <t xml:space="preserve">
</t>
        </r>
      </text>
    </comment>
  </commentList>
</comments>
</file>

<file path=xl/sharedStrings.xml><?xml version="1.0" encoding="utf-8"?>
<sst xmlns="http://schemas.openxmlformats.org/spreadsheetml/2006/main" count="397" uniqueCount="153">
  <si>
    <t>Gestionnaire</t>
  </si>
  <si>
    <t>Unité</t>
  </si>
  <si>
    <t>N°</t>
  </si>
  <si>
    <t>Nom</t>
  </si>
  <si>
    <t>Prénom</t>
  </si>
  <si>
    <t>Qualification - Intitulé du diplôme</t>
  </si>
  <si>
    <t>Niveau de langue</t>
  </si>
  <si>
    <t>Matricule</t>
  </si>
  <si>
    <t>C1 luxembourgeois</t>
  </si>
  <si>
    <t>C1 français</t>
  </si>
  <si>
    <t>N° Agrément</t>
  </si>
  <si>
    <t>Personne de contact</t>
  </si>
  <si>
    <t>Nom:</t>
  </si>
  <si>
    <t>Tél. /GSM:</t>
  </si>
  <si>
    <t>E-mail</t>
  </si>
  <si>
    <t>OUI</t>
  </si>
  <si>
    <t>NON</t>
  </si>
  <si>
    <t>Adresse</t>
  </si>
  <si>
    <t>Heures C1 luxembourgeois</t>
  </si>
  <si>
    <t>Heures C1 français</t>
  </si>
  <si>
    <t>Contrôle</t>
  </si>
  <si>
    <t>Partie réservé au MENJE</t>
  </si>
  <si>
    <t>Qualifié</t>
  </si>
  <si>
    <t>Non-qualifié</t>
  </si>
  <si>
    <t>RGD</t>
  </si>
  <si>
    <t>Aucun</t>
  </si>
  <si>
    <t>C1 luxembourgeois
nombre d'heures par semaine</t>
  </si>
  <si>
    <t>RGD 2001</t>
  </si>
  <si>
    <t>RGD 2005</t>
  </si>
  <si>
    <t>RGD_2001</t>
  </si>
  <si>
    <t>RGD_2005</t>
  </si>
  <si>
    <t>RGD_2013(actuelle)</t>
  </si>
  <si>
    <t>RGD_2013(modifié)</t>
  </si>
  <si>
    <t>---</t>
  </si>
  <si>
    <t>Qualifié au moins 40%</t>
  </si>
  <si>
    <t>Non qualifié 20%</t>
  </si>
  <si>
    <t>Qualifié domaine psychosocial, pédagogique ou socio éducatif max 40%</t>
  </si>
  <si>
    <t>RGD2005</t>
  </si>
  <si>
    <t>la personne faisant valoir une formation professionnelle dans les domaines psychosocial, pédagogique ou socioéducatif,</t>
  </si>
  <si>
    <t>-</t>
  </si>
  <si>
    <t>les professions de santé et de soins,</t>
  </si>
  <si>
    <t>l'auxiliaire économe,</t>
  </si>
  <si>
    <t>le détenteur du certificat aux fonctions d'aide socio-familiale,</t>
  </si>
  <si>
    <t>la personne en voie de formation pour une des qualifications professionnelles énumérées ci-dessus, pour autant que 33% au plus des heures d'encadrement du service soient assurées par des agents en voie de formation,</t>
  </si>
  <si>
    <t>le détenteur d'un certificat d'aptitude technique et professionnelle, s'il certifie avoir participé à au moins cent heures de formation continue dans le domaine socio-éducatif, reconnue par le ministre,</t>
  </si>
  <si>
    <t>la personne qui fait valoir au moins cinq années d'études post-primaires réussies, si elle certifie avoir participé à au moins cent heures de formation continue dans le domaine socio-éducatif, reconnue par le ministre,</t>
  </si>
  <si>
    <t>dans les services existants au moment de l'entrée en vigueur du présent règlement, toute autre personne ayant été reconnue comme répondant aux conditions de qualification professionnelle en vigueur.</t>
  </si>
  <si>
    <t>RGD 2013</t>
  </si>
  <si>
    <t>personnel d'encadrement doivent faire valoir dans les domaines psychosocial, pédagogique ou socio-éducatif soit une formation professionnelle de niveau minimum de fin d'études secondaires ou secondaires techniques reconnu par le ministre ayant la Formation professionnelle dans ses attributions, soit un titre d'enseignement supérieur reconnu par le ministre ayant l'Enseignement supérieur dans ses attributions.</t>
  </si>
  <si>
    <t>min 40%</t>
  </si>
  <si>
    <t>max 40%</t>
  </si>
  <si>
    <t>sans qualification</t>
  </si>
  <si>
    <t>max 20%</t>
  </si>
  <si>
    <t>min 50%</t>
  </si>
  <si>
    <t>min 60%</t>
  </si>
  <si>
    <t>être détenteur d'une autorisation d'exercer une profession de santé au Grand-Duché de Luxembourg;</t>
  </si>
  <si>
    <t>une qualification professionnelle respectivement un titre d'enseignement supérieur dans le domaine musical ou artistique ou dans le domaine de la motricité reconnu par le ministre ayant la Formation professionnelle dans ses attributions, respectivement reconnu par le ministre ayant l'Enseignement supérieur dans ses attributions;</t>
  </si>
  <si>
    <t>être détenteur d'un certificat d'aptitude technique et professionnelle dans les domaines psychosocial, pédagogique ou socio-éducatif reconnu par le ministre ayant la Formation professionnelle dans ses attributions;</t>
  </si>
  <si>
    <t>être détenteur d'un certificat d'aptitude technique et professionnelle ou bien d'un diplôme d'aptitude professionnelle reconnu par le ministre ayant la Formation professionnelle dans ses attributions et certifiant avoir participé à au moins cent heures de formation continue dans le domaine socio-éducatif, reconnue par le ministre ayant la Famille dans ses attributions;</t>
  </si>
  <si>
    <t>être détenteur du certificat de formation aux fonctions d'aide socio-familiale;</t>
  </si>
  <si>
    <t>au moins cinq années d'études suivant l'enseignement fondamental accomplies et reconnues par le ministre ayant la Formation professionnelle dans ses attributions, et certifiant avoir participé à au moins cent heures de formation continue dans le domaine socio-éducatif, reconnue par le ministre ayant la Famille dans ses attributions.</t>
  </si>
  <si>
    <t>max moitié des 40%</t>
  </si>
  <si>
    <t>en formation pour qualification professionnelle des 60%</t>
  </si>
  <si>
    <t>Qualifié prof. Santé, domaine music. art. motricité max 40%</t>
  </si>
  <si>
    <t>Qualifié domaine PS-P-SE au moins 60%</t>
  </si>
  <si>
    <t>Qualifié prof. Santé, domaine music. art. linguistique, motricité, DAP domaine PS-P-SE max 30%</t>
  </si>
  <si>
    <t>En formation domaine PS-P-SE max 2/3 des 40%</t>
  </si>
  <si>
    <t>Qualifié ASF, DAP domaine, DAP +100h, 5ans +100h, en formation pour domaine PS-P-SE max 1/2 des 40%</t>
  </si>
  <si>
    <t>Qualifié ASF, sans qualification +100h, DAP+100h max 10%</t>
  </si>
  <si>
    <t>Heures d'encadrement requises par an</t>
  </si>
  <si>
    <t>Heures d'encadrement requises par semaine</t>
  </si>
  <si>
    <t>Heures d'encadrement effectives par semaine</t>
  </si>
  <si>
    <t>Heures d'encadrement effectives par an</t>
  </si>
  <si>
    <t>Fonction:</t>
  </si>
  <si>
    <t>RGD 2013 actuel</t>
  </si>
  <si>
    <t>Qualifié selon RGD 2013 modifié</t>
  </si>
  <si>
    <t>RGD 2013 modifié</t>
  </si>
  <si>
    <t>Qualifié domaine PS-P-SE min 60%</t>
  </si>
  <si>
    <t>différence</t>
  </si>
  <si>
    <t>d'éducateur, d’infirmier en pédiatrie, d’infirmier gradué en pédiatrie, d'éducateur gradué, de maîtresse de jardin d'enfants, d'instituteur, de pédagogue curatif, de psychologue ou de pédagogue</t>
  </si>
  <si>
    <t>Nombre d’heures par semaines</t>
  </si>
  <si>
    <t>Grille horaire pour le calcul du volume des heures d'encadrement</t>
  </si>
  <si>
    <t>PERIODE SCOLAIRE</t>
  </si>
  <si>
    <t>Heures d'ouverture lundi</t>
  </si>
  <si>
    <t>Plages horaires</t>
  </si>
  <si>
    <t>Nombre d'enfants planifiés par jour</t>
  </si>
  <si>
    <t>Total nombre d'enfants</t>
  </si>
  <si>
    <t>Prés. enf.</t>
  </si>
  <si>
    <t>4 à 12 ans</t>
  </si>
  <si>
    <t>Pers.</t>
  </si>
  <si>
    <t>H / jour</t>
  </si>
  <si>
    <t>Heures d'ouverture mardi</t>
  </si>
  <si>
    <t>Heures d'ouverture mercredi</t>
  </si>
  <si>
    <t>Heures d'ouverture jeudi</t>
  </si>
  <si>
    <t>Heures d'ouverture vendredi</t>
  </si>
  <si>
    <t>Heures d'ouverture samedi</t>
  </si>
  <si>
    <t>PERIODE DE VACANCES</t>
  </si>
  <si>
    <t>Semaines</t>
  </si>
  <si>
    <t>fermées</t>
  </si>
  <si>
    <t>Heures / année</t>
  </si>
  <si>
    <t>H/année</t>
  </si>
  <si>
    <t xml:space="preserve">Nombre de semaines en période de vacances </t>
  </si>
  <si>
    <t xml:space="preserve">TOTAL </t>
  </si>
  <si>
    <t>&lt; 1 an</t>
  </si>
  <si>
    <t>Estimation heures de présences</t>
  </si>
  <si>
    <t>Grille horaire pour l'estimation du volume des heures d'encadrement</t>
  </si>
  <si>
    <t>Référent pédagogique</t>
  </si>
  <si>
    <t>Référent pédagogique
nombre d'heures par semaine</t>
  </si>
  <si>
    <t>C1 français
nombre d'heures par semaine</t>
  </si>
  <si>
    <t>Référent pédagogique hrs/sem</t>
  </si>
  <si>
    <t>Afin de déterminer les heures d'encadrement requis pour bénéficier du CSA pour jeunes enfants à titre de l'éducation plurilingue, veuillez remplir le tableau en indiquant le nombre d'enfants (le nombre d'enfants par heure ne peut pas dépasser la capacité maximale)</t>
  </si>
  <si>
    <t xml:space="preserve">La notion de l'enfant éligible à l'éducation plurilingue </t>
  </si>
  <si>
    <r>
      <t xml:space="preserve">- Les enfants qui suivent l'enseignement précoce pendant </t>
    </r>
    <r>
      <rPr>
        <b/>
        <sz val="10"/>
        <rFont val="Calibri"/>
        <family val="2"/>
      </rPr>
      <t>moins de 8 plages</t>
    </r>
    <r>
      <rPr>
        <sz val="10"/>
        <rFont val="Calibri"/>
        <family val="2"/>
      </rPr>
      <t xml:space="preserve"> on droit à </t>
    </r>
    <r>
      <rPr>
        <b/>
        <sz val="10"/>
        <rFont val="Calibri"/>
        <family val="2"/>
      </rPr>
      <t xml:space="preserve">10 heures d'encadrement gratuit </t>
    </r>
    <r>
      <rPr>
        <sz val="10"/>
        <rFont val="Calibri"/>
        <family val="2"/>
      </rPr>
      <t>au titre de l'éducation plurilingue pendant 46 semaines.</t>
    </r>
  </si>
  <si>
    <r>
      <t xml:space="preserve">- Les enfants qui suivent l'enseignement précoce </t>
    </r>
    <r>
      <rPr>
        <b/>
        <sz val="10"/>
        <rFont val="Calibri"/>
        <family val="2"/>
      </rPr>
      <t xml:space="preserve">pendant 8 plages </t>
    </r>
    <r>
      <rPr>
        <sz val="10"/>
        <rFont val="Calibri"/>
        <family val="2"/>
      </rPr>
      <t xml:space="preserve">(24 heures par semaine pendant la période scolaire) </t>
    </r>
    <r>
      <rPr>
        <b/>
        <sz val="10"/>
        <rFont val="Calibri"/>
        <family val="2"/>
      </rPr>
      <t xml:space="preserve">n'ont pas droit à 20h d'encadrement gratuit </t>
    </r>
    <r>
      <rPr>
        <sz val="10"/>
        <rFont val="Calibri"/>
        <family val="2"/>
      </rPr>
      <t>par semaines.</t>
    </r>
  </si>
  <si>
    <t>Cellule Dispositif Qualité</t>
  </si>
  <si>
    <t>Ministère de l’Education nationale, de l’Enfance et de la Jeunesse</t>
  </si>
  <si>
    <t>L – 2926 Luxembourg</t>
  </si>
  <si>
    <t>et par courriel à:</t>
  </si>
  <si>
    <t>qualite.accueil@men.lu</t>
  </si>
  <si>
    <t>Fait à</t>
  </si>
  <si>
    <t>, le</t>
  </si>
  <si>
    <t>Signature</t>
  </si>
  <si>
    <t>Encadrement éligible</t>
  </si>
  <si>
    <t>Encadrement non-éligible</t>
  </si>
  <si>
    <t>Heures de présences non-éligible</t>
  </si>
  <si>
    <t>Heures de présences éligible</t>
  </si>
  <si>
    <t>supplément 10%</t>
  </si>
  <si>
    <t>Nombre d’heures d’accueil théoriques par an</t>
  </si>
  <si>
    <t>Capacité maximal selon l'agrément</t>
  </si>
  <si>
    <t>Solde théorique vs requis</t>
  </si>
  <si>
    <t>Heures de présence estimées</t>
  </si>
  <si>
    <t>Nombre de semaines ouvertes</t>
  </si>
  <si>
    <t>Heures de présences des enfants non-éligibles</t>
  </si>
  <si>
    <t>Heures de présences des enfants éligibles</t>
  </si>
  <si>
    <t>Heures d'encadrement des enfants éligibles</t>
  </si>
  <si>
    <t>Heures d'encadrement des enfants non-éligibles</t>
  </si>
  <si>
    <t>Heures d'encadrement requise par an</t>
  </si>
  <si>
    <t>Nbre d'heures d'ouverture par semaine</t>
  </si>
  <si>
    <t>Nombre de semaines en période scolaire</t>
  </si>
  <si>
    <t>Déclaration sur l’honneur</t>
  </si>
  <si>
    <t>Je certifie sur l’honneur l’exactitude des renseignements ci-dessous.</t>
  </si>
  <si>
    <t>Nombre de semaines ouvertes par an</t>
  </si>
  <si>
    <t>Hrs éduc requises</t>
  </si>
  <si>
    <t>Nom du Gestionnaire:</t>
  </si>
  <si>
    <t>adresse du Gestionnaire:</t>
  </si>
  <si>
    <r>
      <t xml:space="preserve">- </t>
    </r>
    <r>
      <rPr>
        <sz val="10"/>
        <rFont val="Calibri"/>
        <family val="2"/>
      </rPr>
      <t>Tous les enfants âgées de</t>
    </r>
    <r>
      <rPr>
        <b/>
        <sz val="10"/>
        <rFont val="Calibri"/>
        <family val="2"/>
      </rPr>
      <t xml:space="preserve"> 1 an jusqu'à 4 ans, respectivement leur scolarisation </t>
    </r>
    <r>
      <rPr>
        <sz val="10"/>
        <rFont val="Calibri"/>
        <family val="2"/>
      </rPr>
      <t xml:space="preserve">on droit à </t>
    </r>
    <r>
      <rPr>
        <b/>
        <sz val="10"/>
        <rFont val="Calibri"/>
        <family val="2"/>
      </rPr>
      <t>20 heures d'encadrement gratuits par semaine</t>
    </r>
    <r>
      <rPr>
        <sz val="10"/>
        <rFont val="Calibri"/>
        <family val="2"/>
      </rPr>
      <t xml:space="preserve"> au titre de l'éducation plurilingue pendant 46 semaines.</t>
    </r>
  </si>
  <si>
    <t>1 à 4 ans (EP)</t>
  </si>
  <si>
    <t>Le tableau EP Mini-crèche</t>
  </si>
  <si>
    <t>Nom de la mini-crèche</t>
  </si>
  <si>
    <t xml:space="preserve">Ce tableau fait partie intégrante de la demande de reconnaissance comme prestataire du CSA. Il détermine le nombre d'heures d'encadrement requis par semaine respectivement par an, en fonction de la capacité d'accueil, conformément aux exigences légales et réglementaires. Veuillez noter que les heures de préparation et de concertation obligatoires ne sont pas intégrées dans le calcul. </t>
  </si>
  <si>
    <t>Veuillez adresser vos documents dûment remplis et signés par courrier postal à la:</t>
  </si>
  <si>
    <t>Direction générale du secteur de l'enfance - Service de l'éducation et de l'accueil</t>
  </si>
  <si>
    <t>Tél: 247-86592 / -75230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</si>
</sst>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hh:mm:ss;@"/>
    <numFmt numFmtId="165" formatCode="#,##0.0"/>
  </numFmts>
  <fonts count="3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b/>
      <sz val="14"/>
      <color theme="1"/>
      <name val="Calibri"/>
      <family val="2"/>
      <scheme val="minor"/>
    </font>
    <font>
      <i/>
      <sz val="14"/>
      <color theme="1"/>
      <name val="Calibri"/>
      <family val="2"/>
      <scheme val="minor"/>
    </font>
    <font>
      <sz val="11"/>
      <color theme="0"/>
      <name val="Calibri"/>
      <family val="2"/>
      <scheme val="minor"/>
    </font>
    <font>
      <sz val="12"/>
      <color theme="1"/>
      <name val="Arial"/>
      <family val="2"/>
    </font>
    <font>
      <sz val="10"/>
      <name val="Arial"/>
      <family val="2"/>
    </font>
    <font>
      <sz val="10"/>
      <name val="Calibri"/>
      <family val="2"/>
    </font>
    <font>
      <b/>
      <sz val="12"/>
      <color theme="1"/>
      <name val="Calibri"/>
      <family val="2"/>
      <scheme val="minor"/>
    </font>
    <font>
      <b/>
      <sz val="10"/>
      <name val="Calibri"/>
      <family val="2"/>
    </font>
    <font>
      <b/>
      <i/>
      <sz val="12"/>
      <color theme="1"/>
      <name val="Calibri"/>
      <family val="2"/>
      <scheme val="minor"/>
    </font>
    <font>
      <b/>
      <i/>
      <sz val="12"/>
      <color indexed="8"/>
      <name val="Calibri"/>
      <family val="2"/>
    </font>
    <font>
      <b/>
      <sz val="12"/>
      <color indexed="8"/>
      <name val="Calibri"/>
      <family val="2"/>
    </font>
    <font>
      <b/>
      <sz val="11"/>
      <color indexed="8"/>
      <name val="Calibri"/>
      <family val="2"/>
    </font>
    <font>
      <sz val="8"/>
      <name val="Calibri"/>
      <family val="2"/>
    </font>
    <font>
      <b/>
      <sz val="10"/>
      <color indexed="8"/>
      <name val="Calibri"/>
      <family val="2"/>
    </font>
    <font>
      <sz val="11"/>
      <color indexed="8"/>
      <name val="Calibri"/>
      <family val="2"/>
    </font>
    <font>
      <sz val="11"/>
      <name val="Calibri"/>
      <family val="2"/>
    </font>
    <font>
      <b/>
      <sz val="11"/>
      <color rgb="FFFF0000"/>
      <name val="Calibri"/>
      <family val="2"/>
    </font>
    <font>
      <sz val="10"/>
      <color theme="0"/>
      <name val="Calibri"/>
      <family val="2"/>
    </font>
    <font>
      <sz val="12"/>
      <color rgb="FF365F91"/>
      <name val="Calibri"/>
      <family val="2"/>
      <scheme val="minor"/>
    </font>
    <font>
      <sz val="12"/>
      <color theme="1"/>
      <name val="Calibri"/>
      <family val="2"/>
    </font>
    <font>
      <sz val="12"/>
      <color rgb="FF243F60"/>
      <name val="Calibri"/>
      <family val="2"/>
      <scheme val="minor"/>
    </font>
    <font>
      <sz val="12"/>
      <color rgb="FF000000"/>
      <name val="Calibri"/>
      <family val="2"/>
    </font>
    <font>
      <b/>
      <sz val="12"/>
      <color theme="1"/>
      <name val="Calibri"/>
      <family val="2"/>
    </font>
    <font>
      <b/>
      <u/>
      <sz val="12"/>
      <color rgb="FF000000"/>
      <name val="Calibri"/>
      <family val="2"/>
    </font>
    <font>
      <b/>
      <sz val="12"/>
      <color rgb="FF000000"/>
      <name val="Calibri"/>
      <family val="2"/>
    </font>
    <font>
      <u/>
      <sz val="11"/>
      <color theme="10"/>
      <name val="Calibri"/>
      <family val="2"/>
      <scheme val="minor"/>
    </font>
    <font>
      <b/>
      <sz val="10"/>
      <color theme="0"/>
      <name val="Calibri"/>
      <family val="2"/>
    </font>
    <font>
      <b/>
      <sz val="14"/>
      <color rgb="FF000000"/>
      <name val="Arial"/>
      <family val="2"/>
    </font>
    <font>
      <b/>
      <sz val="9"/>
      <color indexed="8"/>
      <name val="Tahoma"/>
      <family val="2"/>
    </font>
    <font>
      <sz val="9"/>
      <color indexed="8"/>
      <name val="Tahoma"/>
      <family val="2"/>
    </font>
  </fonts>
  <fills count="9">
    <fill>
      <patternFill patternType="none"/>
    </fill>
    <fill>
      <patternFill patternType="gray125"/>
    </fill>
    <fill>
      <patternFill patternType="solid">
        <fgColor theme="6"/>
        <bgColor theme="6"/>
      </patternFill>
    </fill>
    <fill>
      <patternFill patternType="solid">
        <fgColor theme="0"/>
        <bgColor indexed="64"/>
      </patternFill>
    </fill>
    <fill>
      <patternFill patternType="solid">
        <fgColor theme="1"/>
        <bgColor indexed="64"/>
      </patternFill>
    </fill>
    <fill>
      <patternFill patternType="solid">
        <fgColor rgb="FFFFFF00"/>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s>
  <borders count="30">
    <border>
      <left/>
      <right/>
      <top/>
      <bottom/>
      <diagonal/>
    </border>
    <border>
      <left/>
      <right/>
      <top/>
      <bottom style="medium">
        <color indexed="64"/>
      </bottom>
      <diagonal/>
    </border>
    <border>
      <left/>
      <right/>
      <top/>
      <bottom style="hair">
        <color auto="1"/>
      </bottom>
      <diagonal/>
    </border>
    <border>
      <left/>
      <right/>
      <top/>
      <bottom style="thin">
        <color indexed="64"/>
      </bottom>
      <diagonal/>
    </border>
    <border>
      <left style="thin">
        <color indexed="64"/>
      </left>
      <right/>
      <top style="thin">
        <color indexed="64"/>
      </top>
      <bottom style="thin">
        <color theme="6" tint="0.39997558519241921"/>
      </bottom>
      <diagonal/>
    </border>
    <border>
      <left/>
      <right/>
      <top style="thin">
        <color indexed="64"/>
      </top>
      <bottom style="thin">
        <color theme="6" tint="0.39997558519241921"/>
      </bottom>
      <diagonal/>
    </border>
    <border>
      <left/>
      <right style="thin">
        <color indexed="64"/>
      </right>
      <top style="thin">
        <color indexed="64"/>
      </top>
      <bottom style="thin">
        <color theme="6" tint="0.39997558519241921"/>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right/>
      <top style="medium">
        <color indexed="64"/>
      </top>
      <bottom style="medium">
        <color indexed="64"/>
      </bottom>
      <diagonal/>
    </border>
    <border>
      <left style="thin">
        <color indexed="64"/>
      </left>
      <right/>
      <top style="medium">
        <color indexed="64"/>
      </top>
      <bottom/>
      <diagonal/>
    </border>
  </borders>
  <cellStyleXfs count="4">
    <xf numFmtId="0" fontId="0" fillId="0" borderId="0"/>
    <xf numFmtId="9" fontId="1" fillId="0" borderId="0" applyFont="0" applyFill="0" applyBorder="0" applyAlignment="0" applyProtection="0"/>
    <xf numFmtId="0" fontId="9" fillId="0" borderId="0"/>
    <xf numFmtId="0" fontId="30" fillId="0" borderId="0" applyNumberFormat="0" applyFill="0" applyBorder="0" applyAlignment="0" applyProtection="0"/>
  </cellStyleXfs>
  <cellXfs count="198">
    <xf numFmtId="0" fontId="0" fillId="0" borderId="0" xfId="0"/>
    <xf numFmtId="0" fontId="0" fillId="3" borderId="0" xfId="0" applyFill="1" applyProtection="1">
      <protection hidden="1"/>
    </xf>
    <xf numFmtId="0" fontId="0" fillId="0" borderId="0" xfId="0" applyFill="1" applyProtection="1">
      <protection hidden="1"/>
    </xf>
    <xf numFmtId="0" fontId="0" fillId="0" borderId="0" xfId="0" applyFill="1" applyProtection="1">
      <protection locked="0" hidden="1"/>
    </xf>
    <xf numFmtId="0" fontId="0" fillId="0" borderId="0" xfId="0" applyFill="1"/>
    <xf numFmtId="0" fontId="4" fillId="3" borderId="0" xfId="0" applyFont="1" applyFill="1" applyBorder="1" applyProtection="1">
      <protection hidden="1"/>
    </xf>
    <xf numFmtId="0" fontId="3" fillId="3" borderId="0" xfId="0" applyFont="1" applyFill="1" applyProtection="1">
      <protection hidden="1"/>
    </xf>
    <xf numFmtId="0" fontId="3" fillId="3" borderId="0" xfId="0" applyFont="1" applyFill="1" applyAlignment="1" applyProtection="1">
      <alignment horizontal="left"/>
      <protection hidden="1"/>
    </xf>
    <xf numFmtId="0" fontId="0" fillId="0" borderId="0" xfId="0" applyFill="1" applyAlignment="1" applyProtection="1">
      <alignment horizontal="center" vertical="center" wrapText="1"/>
      <protection hidden="1"/>
    </xf>
    <xf numFmtId="0" fontId="5" fillId="3" borderId="0" xfId="0" applyFont="1" applyFill="1" applyAlignment="1" applyProtection="1">
      <alignment horizontal="left"/>
      <protection hidden="1"/>
    </xf>
    <xf numFmtId="0" fontId="0" fillId="4" borderId="0" xfId="0" applyFill="1" applyProtection="1">
      <protection hidden="1"/>
    </xf>
    <xf numFmtId="0" fontId="0" fillId="3" borderId="0" xfId="0" applyFill="1" applyAlignment="1" applyProtection="1">
      <alignment horizontal="center" vertical="center" wrapText="1"/>
      <protection hidden="1"/>
    </xf>
    <xf numFmtId="0" fontId="7" fillId="3" borderId="0" xfId="0" applyFont="1" applyFill="1" applyProtection="1">
      <protection hidden="1"/>
    </xf>
    <xf numFmtId="0" fontId="2" fillId="2" borderId="4" xfId="0" applyFont="1" applyFill="1" applyBorder="1" applyAlignment="1" applyProtection="1">
      <alignment horizontal="center" vertical="center" wrapText="1"/>
      <protection hidden="1"/>
    </xf>
    <xf numFmtId="0" fontId="2" fillId="2" borderId="5" xfId="0" applyFont="1" applyFill="1" applyBorder="1" applyAlignment="1" applyProtection="1">
      <alignment horizontal="center" vertical="center" wrapText="1"/>
      <protection hidden="1"/>
    </xf>
    <xf numFmtId="0" fontId="0" fillId="0" borderId="7" xfId="0" applyFill="1" applyBorder="1" applyAlignment="1" applyProtection="1">
      <alignment horizontal="center" vertical="center" wrapText="1"/>
      <protection hidden="1"/>
    </xf>
    <xf numFmtId="0" fontId="0" fillId="0" borderId="3" xfId="0" applyFill="1" applyBorder="1" applyAlignment="1" applyProtection="1">
      <alignment horizontal="center" vertical="center" wrapText="1"/>
      <protection hidden="1"/>
    </xf>
    <xf numFmtId="0" fontId="0" fillId="0" borderId="8" xfId="0" applyFill="1" applyBorder="1" applyAlignment="1" applyProtection="1">
      <alignment horizontal="center" vertical="center" wrapText="1"/>
      <protection hidden="1"/>
    </xf>
    <xf numFmtId="0" fontId="2" fillId="2" borderId="6" xfId="0" applyFont="1" applyFill="1" applyBorder="1" applyAlignment="1" applyProtection="1">
      <alignment horizontal="center" vertical="center" wrapText="1"/>
      <protection hidden="1"/>
    </xf>
    <xf numFmtId="0" fontId="2" fillId="2" borderId="4" xfId="0" applyFont="1" applyFill="1" applyBorder="1" applyAlignment="1" applyProtection="1">
      <alignment vertical="center" wrapText="1"/>
      <protection hidden="1"/>
    </xf>
    <xf numFmtId="0" fontId="2" fillId="2" borderId="6" xfId="0" applyFont="1" applyFill="1" applyBorder="1" applyAlignment="1" applyProtection="1">
      <alignment vertical="center" wrapText="1"/>
      <protection hidden="1"/>
    </xf>
    <xf numFmtId="0" fontId="8" fillId="0" borderId="0" xfId="0" applyFont="1" applyAlignment="1">
      <alignment vertical="center"/>
    </xf>
    <xf numFmtId="0" fontId="0" fillId="0" borderId="0" xfId="0" applyAlignment="1">
      <alignment vertical="center" wrapText="1"/>
    </xf>
    <xf numFmtId="0" fontId="6" fillId="3" borderId="0" xfId="0" applyFont="1" applyFill="1" applyAlignment="1" applyProtection="1">
      <protection hidden="1"/>
    </xf>
    <xf numFmtId="0" fontId="0" fillId="3" borderId="0" xfId="0" applyFill="1" applyAlignment="1" applyProtection="1">
      <protection hidden="1"/>
    </xf>
    <xf numFmtId="0" fontId="0" fillId="0" borderId="10" xfId="0" applyFill="1" applyBorder="1" applyAlignment="1" applyProtection="1">
      <alignment horizontal="center" vertical="center" wrapText="1"/>
      <protection hidden="1"/>
    </xf>
    <xf numFmtId="0" fontId="0" fillId="0" borderId="11" xfId="0" applyFill="1" applyBorder="1" applyAlignment="1" applyProtection="1">
      <alignment horizontal="center" vertical="center" wrapText="1"/>
      <protection hidden="1"/>
    </xf>
    <xf numFmtId="9" fontId="0" fillId="0" borderId="10" xfId="1" applyFont="1" applyFill="1" applyBorder="1" applyProtection="1">
      <protection hidden="1"/>
    </xf>
    <xf numFmtId="9" fontId="0" fillId="0" borderId="11" xfId="1" applyFont="1" applyFill="1" applyBorder="1" applyProtection="1">
      <protection hidden="1"/>
    </xf>
    <xf numFmtId="0" fontId="0" fillId="0" borderId="0" xfId="0" applyFill="1" applyBorder="1" applyAlignment="1" applyProtection="1">
      <alignment horizontal="center" vertical="center" wrapText="1"/>
      <protection hidden="1"/>
    </xf>
    <xf numFmtId="9" fontId="0" fillId="0" borderId="0" xfId="1" applyFont="1" applyFill="1" applyBorder="1" applyProtection="1">
      <protection hidden="1"/>
    </xf>
    <xf numFmtId="0" fontId="0" fillId="3" borderId="0" xfId="0" applyFill="1" applyBorder="1" applyAlignment="1" applyProtection="1">
      <alignment horizontal="center"/>
      <protection hidden="1"/>
    </xf>
    <xf numFmtId="0" fontId="7" fillId="3" borderId="0" xfId="0" quotePrefix="1" applyFont="1" applyFill="1" applyProtection="1">
      <protection hidden="1"/>
    </xf>
    <xf numFmtId="0" fontId="0" fillId="0" borderId="0" xfId="0" applyFill="1" applyProtection="1">
      <protection locked="0"/>
    </xf>
    <xf numFmtId="0" fontId="0" fillId="0" borderId="0" xfId="0" applyFill="1" applyProtection="1"/>
    <xf numFmtId="1" fontId="0" fillId="0" borderId="0" xfId="0" applyNumberFormat="1" applyFill="1" applyProtection="1">
      <protection locked="0"/>
    </xf>
    <xf numFmtId="0" fontId="3" fillId="0" borderId="0" xfId="0" applyFont="1"/>
    <xf numFmtId="0" fontId="3" fillId="0" borderId="0" xfId="0" applyFont="1" applyAlignment="1">
      <alignment vertical="center" wrapText="1"/>
    </xf>
    <xf numFmtId="0" fontId="10" fillId="6" borderId="0" xfId="2" applyFont="1" applyFill="1" applyProtection="1">
      <protection hidden="1"/>
    </xf>
    <xf numFmtId="0" fontId="11" fillId="3" borderId="0" xfId="0" applyFont="1" applyFill="1" applyProtection="1">
      <protection hidden="1"/>
    </xf>
    <xf numFmtId="0" fontId="10" fillId="6" borderId="0" xfId="2" applyFont="1" applyFill="1" applyBorder="1" applyProtection="1">
      <protection hidden="1"/>
    </xf>
    <xf numFmtId="0" fontId="12" fillId="6" borderId="0" xfId="2" applyFont="1" applyFill="1" applyBorder="1" applyProtection="1">
      <protection hidden="1"/>
    </xf>
    <xf numFmtId="49" fontId="14" fillId="6" borderId="0" xfId="0" quotePrefix="1" applyNumberFormat="1" applyFont="1" applyFill="1" applyProtection="1">
      <protection hidden="1"/>
    </xf>
    <xf numFmtId="0" fontId="15" fillId="6" borderId="0" xfId="0" applyFont="1" applyFill="1" applyProtection="1">
      <protection hidden="1"/>
    </xf>
    <xf numFmtId="20" fontId="10" fillId="6" borderId="0" xfId="2" applyNumberFormat="1" applyFont="1" applyFill="1" applyBorder="1" applyProtection="1">
      <protection hidden="1"/>
    </xf>
    <xf numFmtId="4" fontId="10" fillId="6" borderId="0" xfId="2" applyNumberFormat="1" applyFont="1" applyFill="1" applyBorder="1" applyProtection="1">
      <protection hidden="1"/>
    </xf>
    <xf numFmtId="0" fontId="16" fillId="5" borderId="0" xfId="0" applyFont="1" applyFill="1" applyProtection="1">
      <protection hidden="1"/>
    </xf>
    <xf numFmtId="0" fontId="10" fillId="5" borderId="0" xfId="2" applyFont="1" applyFill="1" applyBorder="1" applyProtection="1">
      <protection hidden="1"/>
    </xf>
    <xf numFmtId="0" fontId="17" fillId="6" borderId="0" xfId="2" applyFont="1" applyFill="1" applyBorder="1" applyProtection="1">
      <protection hidden="1"/>
    </xf>
    <xf numFmtId="0" fontId="16" fillId="6" borderId="0" xfId="0" applyFont="1" applyFill="1" applyProtection="1">
      <protection hidden="1"/>
    </xf>
    <xf numFmtId="4" fontId="10" fillId="6" borderId="0" xfId="2" applyNumberFormat="1" applyFont="1" applyFill="1" applyProtection="1">
      <protection hidden="1"/>
    </xf>
    <xf numFmtId="164" fontId="10" fillId="6" borderId="0" xfId="2" applyNumberFormat="1" applyFont="1" applyFill="1" applyProtection="1">
      <protection hidden="1"/>
    </xf>
    <xf numFmtId="2" fontId="12" fillId="7" borderId="18" xfId="2" applyNumberFormat="1" applyFont="1" applyFill="1" applyBorder="1" applyAlignment="1" applyProtection="1">
      <alignment horizontal="center" vertical="center" wrapText="1"/>
      <protection hidden="1"/>
    </xf>
    <xf numFmtId="0" fontId="18" fillId="7" borderId="18" xfId="0" applyFont="1" applyFill="1" applyBorder="1" applyAlignment="1" applyProtection="1">
      <alignment horizontal="center" vertical="center" wrapText="1"/>
      <protection hidden="1"/>
    </xf>
    <xf numFmtId="2" fontId="12" fillId="7" borderId="16" xfId="2" applyNumberFormat="1" applyFont="1" applyFill="1" applyBorder="1" applyAlignment="1" applyProtection="1">
      <alignment horizontal="center" vertical="center" wrapText="1"/>
      <protection hidden="1"/>
    </xf>
    <xf numFmtId="20" fontId="10" fillId="6" borderId="0" xfId="2" applyNumberFormat="1" applyFont="1" applyFill="1" applyProtection="1">
      <protection hidden="1"/>
    </xf>
    <xf numFmtId="164" fontId="20" fillId="8" borderId="18" xfId="2" applyNumberFormat="1" applyFont="1" applyFill="1" applyBorder="1" applyAlignment="1" applyProtection="1">
      <alignment horizontal="right"/>
      <protection hidden="1"/>
    </xf>
    <xf numFmtId="4" fontId="20" fillId="8" borderId="18" xfId="2" applyNumberFormat="1" applyFont="1" applyFill="1" applyBorder="1" applyAlignment="1" applyProtection="1">
      <alignment horizontal="right"/>
      <protection hidden="1"/>
    </xf>
    <xf numFmtId="4" fontId="21" fillId="8" borderId="18" xfId="2" applyNumberFormat="1" applyFont="1" applyFill="1" applyBorder="1" applyAlignment="1" applyProtection="1">
      <alignment horizontal="center"/>
      <protection hidden="1"/>
    </xf>
    <xf numFmtId="165" fontId="20" fillId="8" borderId="18" xfId="2" applyNumberFormat="1" applyFont="1" applyFill="1" applyBorder="1" applyAlignment="1" applyProtection="1">
      <alignment horizontal="right"/>
      <protection hidden="1"/>
    </xf>
    <xf numFmtId="0" fontId="12" fillId="5" borderId="0" xfId="2" applyFont="1" applyFill="1" applyBorder="1" applyProtection="1">
      <protection hidden="1"/>
    </xf>
    <xf numFmtId="0" fontId="20" fillId="6" borderId="0" xfId="2" applyFont="1" applyFill="1" applyAlignment="1" applyProtection="1">
      <alignment horizontal="right"/>
      <protection hidden="1"/>
    </xf>
    <xf numFmtId="0" fontId="20" fillId="6" borderId="0" xfId="2" applyFont="1" applyFill="1" applyBorder="1" applyAlignment="1" applyProtection="1">
      <alignment horizontal="right"/>
      <protection hidden="1"/>
    </xf>
    <xf numFmtId="165" fontId="20" fillId="8" borderId="19" xfId="2" applyNumberFormat="1" applyFont="1" applyFill="1" applyBorder="1" applyAlignment="1" applyProtection="1">
      <alignment horizontal="right"/>
      <protection hidden="1"/>
    </xf>
    <xf numFmtId="0" fontId="10" fillId="5" borderId="0" xfId="2" applyFont="1" applyFill="1" applyProtection="1">
      <protection hidden="1"/>
    </xf>
    <xf numFmtId="0" fontId="12" fillId="6" borderId="0" xfId="2" applyFont="1" applyFill="1" applyAlignment="1" applyProtection="1">
      <alignment horizontal="right"/>
      <protection hidden="1"/>
    </xf>
    <xf numFmtId="0" fontId="12" fillId="7" borderId="17" xfId="2" applyFont="1" applyFill="1" applyBorder="1" applyAlignment="1" applyProtection="1">
      <alignment horizontal="center"/>
      <protection hidden="1"/>
    </xf>
    <xf numFmtId="0" fontId="12" fillId="7" borderId="19" xfId="2" applyFont="1" applyFill="1" applyBorder="1" applyAlignment="1" applyProtection="1">
      <alignment horizontal="center"/>
      <protection hidden="1"/>
    </xf>
    <xf numFmtId="0" fontId="12" fillId="8" borderId="18" xfId="2" applyFont="1" applyFill="1" applyBorder="1" applyProtection="1">
      <protection hidden="1"/>
    </xf>
    <xf numFmtId="165" fontId="10" fillId="6" borderId="0" xfId="2" applyNumberFormat="1" applyFont="1" applyFill="1" applyProtection="1">
      <protection hidden="1"/>
    </xf>
    <xf numFmtId="0" fontId="5" fillId="3" borderId="0" xfId="0" applyFont="1" applyFill="1" applyProtection="1">
      <protection hidden="1"/>
    </xf>
    <xf numFmtId="1" fontId="0" fillId="0" borderId="0" xfId="0" applyNumberFormat="1" applyFill="1" applyProtection="1">
      <protection hidden="1"/>
    </xf>
    <xf numFmtId="0" fontId="2" fillId="2" borderId="5" xfId="0" applyFont="1" applyFill="1" applyBorder="1" applyAlignment="1" applyProtection="1">
      <alignment horizontal="center" vertical="center" wrapText="1"/>
      <protection hidden="1"/>
    </xf>
    <xf numFmtId="4" fontId="0" fillId="0" borderId="0" xfId="0" applyNumberFormat="1" applyFill="1" applyProtection="1">
      <protection hidden="1"/>
    </xf>
    <xf numFmtId="165" fontId="20" fillId="8" borderId="14" xfId="2" applyNumberFormat="1" applyFont="1" applyFill="1" applyBorder="1" applyAlignment="1" applyProtection="1">
      <alignment horizontal="right"/>
      <protection hidden="1"/>
    </xf>
    <xf numFmtId="0" fontId="12" fillId="5" borderId="24" xfId="2" applyFont="1" applyFill="1" applyBorder="1" applyProtection="1">
      <protection hidden="1"/>
    </xf>
    <xf numFmtId="0" fontId="24" fillId="3" borderId="0" xfId="0" applyFont="1" applyFill="1" applyAlignment="1" applyProtection="1">
      <alignment horizontal="justify" vertical="center"/>
      <protection hidden="1"/>
    </xf>
    <xf numFmtId="0" fontId="26" fillId="3" borderId="0" xfId="0" applyFont="1" applyFill="1" applyAlignment="1" applyProtection="1">
      <alignment horizontal="justify" vertical="center"/>
      <protection hidden="1"/>
    </xf>
    <xf numFmtId="0" fontId="24" fillId="3" borderId="0" xfId="0" applyFont="1" applyFill="1" applyBorder="1" applyAlignment="1" applyProtection="1">
      <alignment horizontal="center" vertical="center" wrapText="1"/>
      <protection hidden="1"/>
    </xf>
    <xf numFmtId="0" fontId="0" fillId="3" borderId="0" xfId="0" applyFill="1" applyBorder="1" applyAlignment="1" applyProtection="1">
      <protection hidden="1"/>
    </xf>
    <xf numFmtId="0" fontId="29" fillId="3" borderId="0" xfId="0" applyFont="1" applyFill="1" applyAlignment="1" applyProtection="1">
      <alignment horizontal="justify" vertical="center"/>
      <protection hidden="1"/>
    </xf>
    <xf numFmtId="0" fontId="0" fillId="3" borderId="0" xfId="0" applyFill="1" applyBorder="1" applyProtection="1">
      <protection hidden="1"/>
    </xf>
    <xf numFmtId="0" fontId="24" fillId="3" borderId="27" xfId="0" applyFont="1" applyFill="1" applyBorder="1" applyAlignment="1" applyProtection="1">
      <alignment vertical="center"/>
      <protection hidden="1"/>
    </xf>
    <xf numFmtId="0" fontId="28" fillId="3" borderId="0" xfId="0" applyFont="1" applyFill="1" applyAlignment="1" applyProtection="1">
      <alignment horizontal="justify" vertical="center"/>
      <protection hidden="1"/>
    </xf>
    <xf numFmtId="0" fontId="27" fillId="3" borderId="27" xfId="0" applyFont="1" applyFill="1" applyBorder="1" applyAlignment="1" applyProtection="1">
      <alignment vertical="center"/>
      <protection hidden="1"/>
    </xf>
    <xf numFmtId="0" fontId="30" fillId="3" borderId="19" xfId="3" applyFill="1" applyBorder="1" applyAlignment="1" applyProtection="1">
      <alignment vertical="center"/>
      <protection hidden="1"/>
    </xf>
    <xf numFmtId="0" fontId="30" fillId="3" borderId="0" xfId="3" applyFill="1" applyBorder="1" applyAlignment="1" applyProtection="1">
      <alignment vertical="center"/>
      <protection hidden="1"/>
    </xf>
    <xf numFmtId="0" fontId="5" fillId="3" borderId="1" xfId="0" applyFont="1" applyFill="1" applyBorder="1" applyProtection="1">
      <protection locked="0"/>
    </xf>
    <xf numFmtId="0" fontId="0" fillId="3" borderId="0" xfId="0" applyFill="1" applyProtection="1">
      <protection hidden="1"/>
    </xf>
    <xf numFmtId="2" fontId="12" fillId="7" borderId="17" xfId="2" applyNumberFormat="1" applyFont="1" applyFill="1" applyBorder="1" applyAlignment="1" applyProtection="1">
      <alignment horizontal="center" vertical="center" wrapText="1"/>
      <protection hidden="1"/>
    </xf>
    <xf numFmtId="2" fontId="12" fillId="7" borderId="19" xfId="2" applyNumberFormat="1" applyFont="1" applyFill="1" applyBorder="1" applyAlignment="1" applyProtection="1">
      <alignment horizontal="center" vertical="center" wrapText="1"/>
      <protection hidden="1"/>
    </xf>
    <xf numFmtId="0" fontId="12" fillId="6" borderId="0" xfId="2" applyFont="1" applyFill="1" applyBorder="1" applyAlignment="1" applyProtection="1">
      <alignment horizontal="center"/>
      <protection hidden="1"/>
    </xf>
    <xf numFmtId="0" fontId="13" fillId="3" borderId="0" xfId="0" applyFont="1" applyFill="1" applyProtection="1">
      <protection hidden="1"/>
    </xf>
    <xf numFmtId="0" fontId="22" fillId="6" borderId="0" xfId="2" applyFont="1" applyFill="1" applyAlignment="1" applyProtection="1">
      <alignment wrapText="1"/>
      <protection hidden="1"/>
    </xf>
    <xf numFmtId="164" fontId="19" fillId="0" borderId="18" xfId="0" applyNumberFormat="1" applyFont="1" applyBorder="1" applyAlignment="1" applyProtection="1">
      <alignment horizontal="right"/>
      <protection locked="0" hidden="1"/>
    </xf>
    <xf numFmtId="165" fontId="20" fillId="6" borderId="18" xfId="2" applyNumberFormat="1" applyFont="1" applyFill="1" applyBorder="1" applyAlignment="1" applyProtection="1">
      <alignment horizontal="right"/>
      <protection locked="0" hidden="1"/>
    </xf>
    <xf numFmtId="14" fontId="0" fillId="3" borderId="0" xfId="0" applyNumberFormat="1" applyFill="1" applyBorder="1" applyProtection="1">
      <protection locked="0"/>
    </xf>
    <xf numFmtId="0" fontId="0" fillId="3" borderId="0" xfId="0" applyFill="1" applyProtection="1">
      <protection hidden="1"/>
    </xf>
    <xf numFmtId="0" fontId="12" fillId="7" borderId="13" xfId="2" applyFont="1" applyFill="1" applyBorder="1" applyAlignment="1" applyProtection="1">
      <alignment horizontal="center" vertical="center" wrapText="1"/>
      <protection hidden="1"/>
    </xf>
    <xf numFmtId="0" fontId="12" fillId="7" borderId="8" xfId="2" applyFont="1" applyFill="1" applyBorder="1" applyAlignment="1" applyProtection="1">
      <alignment horizontal="center" vertical="center" wrapText="1"/>
      <protection hidden="1"/>
    </xf>
    <xf numFmtId="0" fontId="12" fillId="7" borderId="16" xfId="2" applyFont="1" applyFill="1" applyBorder="1" applyAlignment="1" applyProtection="1">
      <alignment horizontal="center" vertical="center"/>
      <protection hidden="1"/>
    </xf>
    <xf numFmtId="4" fontId="0" fillId="3" borderId="0" xfId="0" applyNumberFormat="1" applyFill="1" applyProtection="1">
      <protection hidden="1"/>
    </xf>
    <xf numFmtId="4" fontId="0" fillId="3" borderId="0" xfId="0" applyNumberFormat="1" applyFill="1" applyBorder="1" applyAlignment="1" applyProtection="1">
      <alignment horizontal="center"/>
      <protection hidden="1"/>
    </xf>
    <xf numFmtId="4" fontId="0" fillId="0" borderId="0" xfId="0" applyNumberFormat="1" applyFill="1" applyAlignment="1" applyProtection="1">
      <alignment horizontal="center" vertical="center" wrapText="1"/>
      <protection hidden="1"/>
    </xf>
    <xf numFmtId="4" fontId="0" fillId="0" borderId="0" xfId="0" applyNumberFormat="1" applyFill="1" applyProtection="1"/>
    <xf numFmtId="4" fontId="0" fillId="3" borderId="0" xfId="0" applyNumberFormat="1" applyFill="1" applyBorder="1" applyProtection="1">
      <protection locked="0"/>
    </xf>
    <xf numFmtId="0" fontId="22" fillId="3" borderId="0" xfId="2" applyFont="1" applyFill="1" applyBorder="1" applyProtection="1">
      <protection hidden="1"/>
    </xf>
    <xf numFmtId="0" fontId="31" fillId="3" borderId="0" xfId="2" applyFont="1" applyFill="1" applyBorder="1" applyProtection="1">
      <protection hidden="1"/>
    </xf>
    <xf numFmtId="0" fontId="12" fillId="8" borderId="12" xfId="2" applyFont="1" applyFill="1" applyBorder="1" applyProtection="1">
      <protection hidden="1"/>
    </xf>
    <xf numFmtId="2" fontId="12" fillId="8" borderId="13" xfId="2" applyNumberFormat="1" applyFont="1" applyFill="1" applyBorder="1" applyProtection="1">
      <protection hidden="1"/>
    </xf>
    <xf numFmtId="2" fontId="12" fillId="7" borderId="14" xfId="2" applyNumberFormat="1" applyFont="1" applyFill="1" applyBorder="1" applyAlignment="1" applyProtection="1">
      <alignment horizontal="center" vertical="center" wrapText="1"/>
      <protection hidden="1"/>
    </xf>
    <xf numFmtId="2" fontId="12" fillId="7" borderId="16" xfId="2" applyNumberFormat="1" applyFont="1" applyFill="1" applyBorder="1" applyAlignment="1" applyProtection="1">
      <alignment horizontal="center" vertical="center" wrapText="1"/>
      <protection hidden="1"/>
    </xf>
    <xf numFmtId="2" fontId="12" fillId="7" borderId="17" xfId="2" applyNumberFormat="1" applyFont="1" applyFill="1" applyBorder="1" applyAlignment="1" applyProtection="1">
      <alignment horizontal="center" vertical="center" wrapText="1"/>
      <protection hidden="1"/>
    </xf>
    <xf numFmtId="2" fontId="12" fillId="7" borderId="19" xfId="2" applyNumberFormat="1" applyFont="1" applyFill="1" applyBorder="1" applyAlignment="1" applyProtection="1">
      <alignment horizontal="center" vertical="center" wrapText="1"/>
      <protection hidden="1"/>
    </xf>
    <xf numFmtId="4" fontId="10" fillId="8" borderId="18" xfId="2" applyNumberFormat="1" applyFont="1" applyFill="1" applyBorder="1" applyProtection="1">
      <protection hidden="1"/>
    </xf>
    <xf numFmtId="4" fontId="10" fillId="8" borderId="14" xfId="2" applyNumberFormat="1" applyFont="1" applyFill="1" applyBorder="1" applyProtection="1">
      <protection hidden="1"/>
    </xf>
    <xf numFmtId="4" fontId="12" fillId="8" borderId="18" xfId="2" applyNumberFormat="1" applyFont="1" applyFill="1" applyBorder="1" applyProtection="1">
      <protection hidden="1"/>
    </xf>
    <xf numFmtId="4" fontId="12" fillId="8" borderId="14" xfId="2" applyNumberFormat="1" applyFont="1" applyFill="1" applyBorder="1" applyProtection="1">
      <protection hidden="1"/>
    </xf>
    <xf numFmtId="0" fontId="10" fillId="6" borderId="18" xfId="2" applyFont="1" applyFill="1" applyBorder="1" applyProtection="1">
      <protection locked="0" hidden="1"/>
    </xf>
    <xf numFmtId="0" fontId="5" fillId="3" borderId="23" xfId="0" applyFont="1" applyFill="1" applyBorder="1" applyAlignment="1" applyProtection="1">
      <alignment horizontal="right"/>
      <protection hidden="1"/>
    </xf>
    <xf numFmtId="0" fontId="5" fillId="3" borderId="0" xfId="0" applyFont="1" applyFill="1" applyBorder="1" applyAlignment="1" applyProtection="1">
      <alignment horizontal="center"/>
      <protection hidden="1"/>
    </xf>
    <xf numFmtId="14" fontId="0" fillId="3" borderId="26" xfId="0" applyNumberFormat="1" applyFill="1" applyBorder="1" applyProtection="1">
      <protection locked="0"/>
    </xf>
    <xf numFmtId="0" fontId="0" fillId="3" borderId="23" xfId="0" applyFill="1" applyBorder="1" applyProtection="1">
      <protection hidden="1"/>
    </xf>
    <xf numFmtId="0" fontId="0" fillId="3" borderId="24" xfId="0" applyFill="1" applyBorder="1" applyProtection="1">
      <protection hidden="1"/>
    </xf>
    <xf numFmtId="0" fontId="0" fillId="3" borderId="25" xfId="0" applyFill="1" applyBorder="1" applyProtection="1">
      <protection hidden="1"/>
    </xf>
    <xf numFmtId="0" fontId="0" fillId="3" borderId="26" xfId="0" applyFill="1" applyBorder="1" applyProtection="1">
      <protection hidden="1"/>
    </xf>
    <xf numFmtId="0" fontId="12" fillId="6" borderId="0" xfId="2" applyFont="1" applyFill="1" applyBorder="1" applyAlignment="1" applyProtection="1">
      <alignment horizontal="center"/>
      <protection hidden="1"/>
    </xf>
    <xf numFmtId="2" fontId="12" fillId="7" borderId="17" xfId="2" applyNumberFormat="1" applyFont="1" applyFill="1" applyBorder="1" applyAlignment="1" applyProtection="1">
      <alignment horizontal="center" vertical="center" wrapText="1"/>
      <protection hidden="1"/>
    </xf>
    <xf numFmtId="2" fontId="12" fillId="7" borderId="19" xfId="2" applyNumberFormat="1" applyFont="1" applyFill="1" applyBorder="1" applyAlignment="1" applyProtection="1">
      <alignment horizontal="center" vertical="center" wrapText="1"/>
      <protection hidden="1"/>
    </xf>
    <xf numFmtId="4" fontId="12" fillId="8" borderId="14" xfId="2" applyNumberFormat="1" applyFont="1" applyFill="1" applyBorder="1" applyAlignment="1" applyProtection="1">
      <protection hidden="1"/>
    </xf>
    <xf numFmtId="4" fontId="12" fillId="8" borderId="18" xfId="2" applyNumberFormat="1" applyFont="1" applyFill="1" applyBorder="1" applyAlignment="1" applyProtection="1">
      <protection hidden="1"/>
    </xf>
    <xf numFmtId="0" fontId="27" fillId="3" borderId="17" xfId="0" applyFont="1" applyFill="1" applyBorder="1" applyAlignment="1" applyProtection="1">
      <alignment horizontal="left" vertical="center" wrapText="1"/>
      <protection hidden="1"/>
    </xf>
    <xf numFmtId="0" fontId="27" fillId="3" borderId="27" xfId="0" applyFont="1" applyFill="1" applyBorder="1" applyAlignment="1" applyProtection="1">
      <alignment horizontal="left" vertical="center" wrapText="1"/>
      <protection hidden="1"/>
    </xf>
    <xf numFmtId="0" fontId="23" fillId="3" borderId="0" xfId="0" applyFont="1" applyFill="1" applyAlignment="1" applyProtection="1">
      <alignment horizontal="center" vertical="center"/>
      <protection hidden="1"/>
    </xf>
    <xf numFmtId="0" fontId="25" fillId="3" borderId="0" xfId="0" applyFont="1" applyFill="1" applyAlignment="1" applyProtection="1">
      <alignment horizontal="left" vertical="center"/>
      <protection hidden="1"/>
    </xf>
    <xf numFmtId="0" fontId="24" fillId="3" borderId="0" xfId="0" applyFont="1" applyFill="1" applyAlignment="1" applyProtection="1">
      <alignment horizontal="left" vertical="center" wrapText="1"/>
      <protection hidden="1"/>
    </xf>
    <xf numFmtId="0" fontId="27" fillId="3" borderId="0" xfId="0" applyFont="1" applyFill="1" applyAlignment="1" applyProtection="1">
      <alignment horizontal="left" vertical="center" wrapText="1"/>
      <protection hidden="1"/>
    </xf>
    <xf numFmtId="0" fontId="3" fillId="3" borderId="0" xfId="0" applyFont="1" applyFill="1" applyAlignment="1" applyProtection="1">
      <alignment horizontal="left"/>
      <protection hidden="1"/>
    </xf>
    <xf numFmtId="0" fontId="3" fillId="3" borderId="1" xfId="0" applyFont="1" applyFill="1" applyBorder="1" applyAlignment="1" applyProtection="1">
      <alignment horizontal="left"/>
      <protection locked="0" hidden="1"/>
    </xf>
    <xf numFmtId="0" fontId="4" fillId="3" borderId="2" xfId="0" applyFont="1" applyFill="1" applyBorder="1" applyAlignment="1" applyProtection="1">
      <alignment horizontal="left"/>
      <protection locked="0" hidden="1"/>
    </xf>
    <xf numFmtId="0" fontId="0" fillId="3" borderId="3" xfId="0" applyFill="1" applyBorder="1" applyAlignment="1" applyProtection="1">
      <alignment horizontal="left"/>
      <protection locked="0" hidden="1"/>
    </xf>
    <xf numFmtId="0" fontId="0" fillId="3" borderId="1" xfId="0" applyFill="1" applyBorder="1" applyAlignment="1" applyProtection="1">
      <alignment horizontal="center"/>
      <protection hidden="1"/>
    </xf>
    <xf numFmtId="0" fontId="5" fillId="3" borderId="28" xfId="0" applyFont="1" applyFill="1" applyBorder="1" applyAlignment="1" applyProtection="1">
      <alignment horizontal="center"/>
      <protection hidden="1"/>
    </xf>
    <xf numFmtId="0" fontId="0" fillId="5" borderId="0" xfId="0" applyFill="1" applyAlignment="1" applyProtection="1">
      <alignment horizontal="center"/>
      <protection hidden="1"/>
    </xf>
    <xf numFmtId="0" fontId="2" fillId="2" borderId="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6" fillId="3" borderId="0" xfId="0" applyFont="1" applyFill="1" applyAlignment="1" applyProtection="1">
      <alignment horizontal="center"/>
      <protection hidden="1"/>
    </xf>
    <xf numFmtId="0" fontId="32" fillId="3" borderId="20" xfId="0" applyFont="1" applyFill="1" applyBorder="1" applyAlignment="1">
      <alignment horizontal="center" vertical="center"/>
    </xf>
    <xf numFmtId="0" fontId="32" fillId="3" borderId="21" xfId="0" applyFont="1" applyFill="1" applyBorder="1" applyAlignment="1">
      <alignment horizontal="center" vertical="center"/>
    </xf>
    <xf numFmtId="0" fontId="32" fillId="3" borderId="22" xfId="0" applyFont="1" applyFill="1" applyBorder="1" applyAlignment="1">
      <alignment horizontal="center" vertical="center"/>
    </xf>
    <xf numFmtId="0" fontId="32" fillId="3" borderId="23" xfId="0" applyFont="1" applyFill="1" applyBorder="1" applyAlignment="1">
      <alignment horizontal="center" vertical="center"/>
    </xf>
    <xf numFmtId="0" fontId="32" fillId="3" borderId="0" xfId="0" applyFont="1" applyFill="1" applyBorder="1" applyAlignment="1">
      <alignment horizontal="center" vertical="center"/>
    </xf>
    <xf numFmtId="0" fontId="32" fillId="3" borderId="24" xfId="0" applyFont="1" applyFill="1" applyBorder="1" applyAlignment="1">
      <alignment horizontal="center" vertical="center"/>
    </xf>
    <xf numFmtId="0" fontId="5" fillId="3" borderId="0" xfId="0" applyFont="1" applyFill="1" applyAlignment="1" applyProtection="1">
      <alignment horizontal="left"/>
      <protection hidden="1"/>
    </xf>
    <xf numFmtId="0" fontId="2" fillId="2" borderId="5" xfId="0" applyFont="1" applyFill="1" applyBorder="1" applyAlignment="1" applyProtection="1">
      <alignment horizontal="center" vertical="center" wrapText="1"/>
      <protection hidden="1"/>
    </xf>
    <xf numFmtId="2" fontId="12" fillId="7" borderId="12" xfId="2" applyNumberFormat="1" applyFont="1" applyFill="1" applyBorder="1" applyAlignment="1" applyProtection="1">
      <alignment horizontal="center" vertical="center" wrapText="1"/>
      <protection hidden="1"/>
    </xf>
    <xf numFmtId="2" fontId="12" fillId="7" borderId="7" xfId="2" applyNumberFormat="1" applyFont="1" applyFill="1" applyBorder="1" applyAlignment="1" applyProtection="1">
      <alignment horizontal="center" vertical="center" wrapText="1"/>
      <protection hidden="1"/>
    </xf>
    <xf numFmtId="0" fontId="12" fillId="7" borderId="12" xfId="2" applyFont="1" applyFill="1" applyBorder="1" applyAlignment="1" applyProtection="1">
      <alignment horizontal="center" vertical="center" wrapText="1"/>
      <protection hidden="1"/>
    </xf>
    <xf numFmtId="0" fontId="12" fillId="7" borderId="9" xfId="2" applyFont="1" applyFill="1" applyBorder="1" applyAlignment="1" applyProtection="1">
      <alignment horizontal="center" vertical="center" wrapText="1"/>
      <protection hidden="1"/>
    </xf>
    <xf numFmtId="0" fontId="12" fillId="7" borderId="7" xfId="2" applyFont="1" applyFill="1" applyBorder="1" applyAlignment="1" applyProtection="1">
      <alignment horizontal="center" vertical="center" wrapText="1"/>
      <protection hidden="1"/>
    </xf>
    <xf numFmtId="0" fontId="12" fillId="7" borderId="3" xfId="2" applyFont="1" applyFill="1" applyBorder="1" applyAlignment="1" applyProtection="1">
      <alignment horizontal="center" vertical="center" wrapText="1"/>
      <protection hidden="1"/>
    </xf>
    <xf numFmtId="0" fontId="12" fillId="7" borderId="14" xfId="2" applyFont="1" applyFill="1" applyBorder="1" applyAlignment="1" applyProtection="1">
      <alignment horizontal="center" vertical="center"/>
      <protection hidden="1"/>
    </xf>
    <xf numFmtId="0" fontId="12" fillId="7" borderId="15" xfId="2" applyFont="1" applyFill="1" applyBorder="1" applyAlignment="1" applyProtection="1">
      <alignment horizontal="center" vertical="center"/>
      <protection hidden="1"/>
    </xf>
    <xf numFmtId="2" fontId="12" fillId="7" borderId="17" xfId="2" applyNumberFormat="1" applyFont="1" applyFill="1" applyBorder="1" applyAlignment="1" applyProtection="1">
      <alignment horizontal="center" vertical="center" wrapText="1"/>
      <protection hidden="1"/>
    </xf>
    <xf numFmtId="2" fontId="12" fillId="7" borderId="19" xfId="2" applyNumberFormat="1" applyFont="1" applyFill="1" applyBorder="1" applyAlignment="1" applyProtection="1">
      <alignment horizontal="center" vertical="center" wrapText="1"/>
      <protection hidden="1"/>
    </xf>
    <xf numFmtId="2" fontId="12" fillId="7" borderId="14" xfId="2" applyNumberFormat="1" applyFont="1" applyFill="1" applyBorder="1" applyAlignment="1" applyProtection="1">
      <alignment horizontal="center" vertical="center" wrapText="1"/>
      <protection hidden="1"/>
    </xf>
    <xf numFmtId="2" fontId="12" fillId="7" borderId="16" xfId="2" applyNumberFormat="1" applyFont="1" applyFill="1" applyBorder="1" applyAlignment="1" applyProtection="1">
      <alignment horizontal="center" vertical="center" wrapText="1"/>
      <protection hidden="1"/>
    </xf>
    <xf numFmtId="4" fontId="12" fillId="8" borderId="12" xfId="2" applyNumberFormat="1" applyFont="1" applyFill="1" applyBorder="1" applyAlignment="1" applyProtection="1">
      <alignment horizontal="right"/>
      <protection hidden="1"/>
    </xf>
    <xf numFmtId="4" fontId="12" fillId="8" borderId="13" xfId="2" applyNumberFormat="1" applyFont="1" applyFill="1" applyBorder="1" applyAlignment="1" applyProtection="1">
      <alignment horizontal="right"/>
      <protection hidden="1"/>
    </xf>
    <xf numFmtId="0" fontId="12" fillId="7" borderId="17" xfId="2" applyFont="1" applyFill="1" applyBorder="1" applyAlignment="1" applyProtection="1">
      <alignment horizontal="center" wrapText="1"/>
      <protection hidden="1"/>
    </xf>
    <xf numFmtId="0" fontId="12" fillId="7" borderId="19" xfId="2" applyFont="1" applyFill="1" applyBorder="1" applyAlignment="1" applyProtection="1">
      <alignment horizontal="center" wrapText="1"/>
      <protection hidden="1"/>
    </xf>
    <xf numFmtId="4" fontId="10" fillId="8" borderId="14" xfId="2" applyNumberFormat="1" applyFont="1" applyFill="1" applyBorder="1" applyAlignment="1" applyProtection="1">
      <alignment horizontal="right"/>
      <protection hidden="1"/>
    </xf>
    <xf numFmtId="4" fontId="10" fillId="8" borderId="16" xfId="2" applyNumberFormat="1" applyFont="1" applyFill="1" applyBorder="1" applyAlignment="1" applyProtection="1">
      <alignment horizontal="right"/>
      <protection hidden="1"/>
    </xf>
    <xf numFmtId="4" fontId="12" fillId="8" borderId="14" xfId="2" applyNumberFormat="1" applyFont="1" applyFill="1" applyBorder="1" applyAlignment="1" applyProtection="1">
      <alignment horizontal="right"/>
      <protection hidden="1"/>
    </xf>
    <xf numFmtId="4" fontId="12" fillId="8" borderId="16" xfId="2" applyNumberFormat="1" applyFont="1" applyFill="1" applyBorder="1" applyAlignment="1" applyProtection="1">
      <alignment horizontal="right"/>
      <protection hidden="1"/>
    </xf>
    <xf numFmtId="2" fontId="12" fillId="7" borderId="13" xfId="2" applyNumberFormat="1" applyFont="1" applyFill="1" applyBorder="1" applyAlignment="1" applyProtection="1">
      <alignment horizontal="center" vertical="center" wrapText="1"/>
      <protection hidden="1"/>
    </xf>
    <xf numFmtId="2" fontId="12" fillId="7" borderId="8" xfId="2" applyNumberFormat="1" applyFont="1" applyFill="1" applyBorder="1" applyAlignment="1" applyProtection="1">
      <alignment horizontal="center" vertical="center" wrapText="1"/>
      <protection hidden="1"/>
    </xf>
    <xf numFmtId="0" fontId="14" fillId="5" borderId="14" xfId="0" applyFont="1" applyFill="1" applyBorder="1" applyAlignment="1" applyProtection="1">
      <alignment horizontal="center"/>
      <protection hidden="1"/>
    </xf>
    <xf numFmtId="0" fontId="14" fillId="5" borderId="15" xfId="0" applyFont="1" applyFill="1" applyBorder="1" applyAlignment="1" applyProtection="1">
      <alignment horizontal="center"/>
      <protection hidden="1"/>
    </xf>
    <xf numFmtId="0" fontId="14" fillId="5" borderId="16" xfId="0" applyFont="1" applyFill="1" applyBorder="1" applyAlignment="1" applyProtection="1">
      <alignment horizontal="center"/>
      <protection hidden="1"/>
    </xf>
    <xf numFmtId="0" fontId="12" fillId="6" borderId="0" xfId="2" applyFont="1" applyFill="1" applyBorder="1" applyAlignment="1" applyProtection="1">
      <alignment horizontal="center"/>
      <protection hidden="1"/>
    </xf>
    <xf numFmtId="0" fontId="12" fillId="7" borderId="16" xfId="2" applyFont="1" applyFill="1" applyBorder="1" applyAlignment="1" applyProtection="1">
      <alignment horizontal="center" vertical="center"/>
      <protection hidden="1"/>
    </xf>
    <xf numFmtId="0" fontId="12" fillId="5" borderId="29" xfId="2" applyFont="1" applyFill="1" applyBorder="1" applyAlignment="1" applyProtection="1">
      <alignment horizontal="center"/>
      <protection hidden="1"/>
    </xf>
    <xf numFmtId="0" fontId="12" fillId="5" borderId="21" xfId="2" applyFont="1" applyFill="1" applyBorder="1" applyAlignment="1" applyProtection="1">
      <alignment horizontal="center"/>
      <protection hidden="1"/>
    </xf>
    <xf numFmtId="0" fontId="12" fillId="5" borderId="22" xfId="2" applyFont="1" applyFill="1" applyBorder="1" applyAlignment="1" applyProtection="1">
      <alignment horizontal="center"/>
      <protection hidden="1"/>
    </xf>
    <xf numFmtId="0" fontId="12" fillId="5" borderId="0" xfId="2" quotePrefix="1" applyFont="1" applyFill="1" applyBorder="1" applyAlignment="1" applyProtection="1">
      <alignment horizontal="left" wrapText="1"/>
      <protection hidden="1"/>
    </xf>
    <xf numFmtId="0" fontId="12" fillId="5" borderId="24" xfId="2" quotePrefix="1" applyFont="1" applyFill="1" applyBorder="1" applyAlignment="1" applyProtection="1">
      <alignment horizontal="left" wrapText="1"/>
      <protection hidden="1"/>
    </xf>
    <xf numFmtId="0" fontId="10" fillId="5" borderId="0" xfId="2" quotePrefix="1" applyFont="1" applyFill="1" applyBorder="1" applyAlignment="1" applyProtection="1">
      <alignment horizontal="left" wrapText="1"/>
      <protection hidden="1"/>
    </xf>
    <xf numFmtId="0" fontId="10" fillId="5" borderId="24" xfId="2" quotePrefix="1" applyFont="1" applyFill="1" applyBorder="1" applyAlignment="1" applyProtection="1">
      <alignment horizontal="left" wrapText="1"/>
      <protection hidden="1"/>
    </xf>
    <xf numFmtId="0" fontId="10" fillId="5" borderId="1" xfId="2" quotePrefix="1" applyFont="1" applyFill="1" applyBorder="1" applyAlignment="1" applyProtection="1">
      <alignment horizontal="left" wrapText="1"/>
      <protection hidden="1"/>
    </xf>
    <xf numFmtId="0" fontId="10" fillId="5" borderId="26" xfId="2" quotePrefix="1" applyFont="1" applyFill="1" applyBorder="1" applyAlignment="1" applyProtection="1">
      <alignment horizontal="left" wrapText="1"/>
      <protection hidden="1"/>
    </xf>
    <xf numFmtId="0" fontId="10" fillId="5" borderId="0" xfId="2" applyFont="1" applyFill="1" applyBorder="1" applyAlignment="1" applyProtection="1">
      <alignment horizontal="left" wrapText="1"/>
      <protection hidden="1"/>
    </xf>
    <xf numFmtId="0" fontId="10" fillId="5" borderId="24" xfId="2" applyFont="1" applyFill="1" applyBorder="1" applyAlignment="1" applyProtection="1">
      <alignment horizontal="left" wrapText="1"/>
      <protection hidden="1"/>
    </xf>
    <xf numFmtId="0" fontId="0" fillId="0" borderId="0" xfId="0" applyAlignment="1">
      <alignment horizontal="center"/>
    </xf>
  </cellXfs>
  <cellStyles count="4">
    <cellStyle name="Hyperlink" xfId="3" builtinId="8"/>
    <cellStyle name="Normal" xfId="0" builtinId="0"/>
    <cellStyle name="Normal 2" xfId="2" xr:uid="{00000000-0005-0000-0000-000002000000}"/>
    <cellStyle name="Percent" xfId="1" builtinId="5"/>
  </cellStyles>
  <dxfs count="61">
    <dxf>
      <fill>
        <patternFill patternType="none">
          <fgColor indexed="64"/>
          <bgColor auto="1"/>
        </patternFill>
      </fill>
      <protection locked="1" hidden="1"/>
    </dxf>
    <dxf>
      <fill>
        <patternFill patternType="none">
          <fgColor indexed="64"/>
          <bgColor auto="1"/>
        </patternFill>
      </fill>
      <protection locked="1" hidden="1"/>
    </dxf>
    <dxf>
      <fill>
        <patternFill patternType="none">
          <fgColor indexed="64"/>
          <bgColor auto="1"/>
        </patternFill>
      </fill>
      <protection locked="1" hidden="1"/>
    </dxf>
    <dxf>
      <fill>
        <patternFill patternType="none">
          <fgColor indexed="64"/>
          <bgColor indexed="65"/>
        </patternFill>
      </fill>
      <protection locked="1" hidden="1"/>
    </dxf>
    <dxf>
      <fill>
        <patternFill patternType="none">
          <fgColor indexed="64"/>
          <bgColor auto="1"/>
        </patternFill>
      </fill>
      <protection locked="1" hidden="1"/>
    </dxf>
    <dxf>
      <fill>
        <patternFill patternType="none">
          <fgColor indexed="64"/>
          <bgColor auto="1"/>
        </patternFill>
      </fill>
      <protection locked="1" hidden="1"/>
    </dxf>
    <dxf>
      <fill>
        <patternFill patternType="none">
          <fgColor indexed="64"/>
          <bgColor auto="1"/>
        </patternFill>
      </fill>
      <protection locked="0" hidden="1"/>
    </dxf>
    <dxf>
      <fill>
        <patternFill patternType="none">
          <fgColor indexed="64"/>
          <bgColor indexed="65"/>
        </patternFill>
      </fill>
      <protection locked="0" hidden="0"/>
    </dxf>
    <dxf>
      <fill>
        <patternFill patternType="none">
          <fgColor indexed="64"/>
          <bgColor auto="1"/>
        </patternFill>
      </fill>
      <protection locked="0" hidden="0"/>
    </dxf>
    <dxf>
      <fill>
        <patternFill patternType="none">
          <fgColor indexed="64"/>
          <bgColor auto="1"/>
        </patternFill>
      </fill>
      <protection locked="0" hidden="0"/>
    </dxf>
    <dxf>
      <numFmt numFmtId="1" formatCode="0"/>
      <fill>
        <patternFill patternType="none">
          <fgColor indexed="64"/>
          <bgColor auto="1"/>
        </patternFill>
      </fill>
      <protection locked="0" hidden="0"/>
    </dxf>
    <dxf>
      <fill>
        <patternFill patternType="none">
          <fgColor indexed="64"/>
          <bgColor auto="1"/>
        </patternFill>
      </fill>
      <protection locked="0" hidden="0"/>
    </dxf>
    <dxf>
      <fill>
        <patternFill patternType="none">
          <fgColor indexed="64"/>
          <bgColor auto="1"/>
        </patternFill>
      </fill>
      <protection locked="0" hidden="0"/>
    </dxf>
    <dxf>
      <fill>
        <patternFill patternType="none">
          <fgColor indexed="64"/>
          <bgColor indexed="65"/>
        </patternFill>
      </fill>
      <protection locked="1" hidden="0"/>
    </dxf>
    <dxf>
      <fill>
        <patternFill patternType="none">
          <fgColor indexed="64"/>
          <bgColor auto="1"/>
        </patternFill>
      </fill>
      <protection locked="0" hidden="0"/>
    </dxf>
    <dxf>
      <fill>
        <patternFill patternType="none">
          <fgColor indexed="64"/>
          <bgColor auto="1"/>
        </patternFill>
      </fill>
      <protection locked="1" hidden="1"/>
    </dxf>
    <dxf>
      <fill>
        <patternFill patternType="none">
          <fgColor indexed="64"/>
          <bgColor auto="1"/>
        </patternFill>
      </fill>
      <protection locked="1" hidden="1"/>
    </dxf>
    <dxf>
      <fill>
        <patternFill patternType="none">
          <fgColor indexed="64"/>
          <bgColor auto="1"/>
        </patternFill>
      </fill>
      <protection locked="1" hidden="1"/>
    </dxf>
    <dxf>
      <fill>
        <patternFill patternType="none">
          <fgColor indexed="64"/>
          <bgColor auto="1"/>
        </patternFill>
      </fill>
      <alignment horizontal="center" vertical="center" textRotation="0" wrapText="1" indent="0" justifyLastLine="0" shrinkToFit="0" readingOrder="0"/>
      <protection locked="1" hidden="1"/>
    </dxf>
    <dxf>
      <font>
        <color rgb="FF9C0006"/>
      </font>
      <fill>
        <patternFill>
          <bgColor rgb="FFFFC7CE"/>
        </patternFill>
      </fill>
    </dxf>
    <dxf>
      <fill>
        <patternFill patternType="none">
          <fgColor indexed="64"/>
          <bgColor auto="1"/>
        </patternFill>
      </fill>
      <border diagonalUp="0" diagonalDown="0">
        <left/>
        <right style="thin">
          <color indexed="64"/>
        </right>
        <top/>
        <bottom/>
        <vertical/>
        <horizontal/>
      </border>
      <protection locked="1" hidden="1"/>
    </dxf>
    <dxf>
      <fill>
        <patternFill patternType="none">
          <fgColor indexed="64"/>
          <bgColor auto="1"/>
        </patternFill>
      </fill>
      <protection locked="1" hidden="1"/>
    </dxf>
    <dxf>
      <fill>
        <patternFill patternType="none">
          <fgColor indexed="64"/>
          <bgColor auto="1"/>
        </patternFill>
      </fill>
      <protection locked="1" hidden="1"/>
    </dxf>
    <dxf>
      <fill>
        <patternFill patternType="none">
          <fgColor indexed="64"/>
          <bgColor auto="1"/>
        </patternFill>
      </fill>
      <border diagonalUp="0" diagonalDown="0">
        <left style="thin">
          <color indexed="64"/>
        </left>
        <right/>
        <top/>
        <bottom/>
        <vertical/>
        <horizontal/>
      </border>
      <protection locked="1" hidden="1"/>
    </dxf>
    <dxf>
      <fill>
        <patternFill patternType="none">
          <fgColor indexed="64"/>
          <bgColor auto="1"/>
        </patternFill>
      </fill>
      <border diagonalUp="0" diagonalDown="0">
        <left/>
        <right style="thin">
          <color indexed="64"/>
        </right>
        <top/>
        <bottom/>
        <vertical/>
        <horizontal/>
      </border>
      <protection locked="1" hidden="1"/>
    </dxf>
    <dxf>
      <fill>
        <patternFill patternType="none">
          <fgColor indexed="64"/>
          <bgColor auto="1"/>
        </patternFill>
      </fill>
      <protection locked="1" hidden="1"/>
    </dxf>
    <dxf>
      <fill>
        <patternFill patternType="none">
          <fgColor indexed="64"/>
          <bgColor auto="1"/>
        </patternFill>
      </fill>
      <border diagonalUp="0" diagonalDown="0">
        <left style="thin">
          <color indexed="64"/>
        </left>
        <right/>
        <top/>
        <bottom/>
        <vertical/>
        <horizontal/>
      </border>
      <protection locked="1" hidden="1"/>
    </dxf>
    <dxf>
      <fill>
        <patternFill patternType="none">
          <fgColor indexed="64"/>
          <bgColor auto="1"/>
        </patternFill>
      </fill>
      <border diagonalUp="0" diagonalDown="0">
        <left/>
        <right style="thin">
          <color indexed="64"/>
        </right>
        <top style="thin">
          <color auto="1"/>
        </top>
        <bottom style="thin">
          <color auto="1"/>
        </bottom>
        <vertical/>
        <horizontal style="thin">
          <color auto="1"/>
        </horizontal>
      </border>
      <protection locked="1" hidden="1"/>
    </dxf>
    <dxf>
      <fill>
        <patternFill patternType="none">
          <fgColor indexed="64"/>
          <bgColor auto="1"/>
        </patternFill>
      </fill>
      <border diagonalUp="0" diagonalDown="0">
        <left/>
        <right/>
        <top style="thin">
          <color auto="1"/>
        </top>
        <bottom style="thin">
          <color auto="1"/>
        </bottom>
        <vertical/>
        <horizontal style="thin">
          <color auto="1"/>
        </horizontal>
      </border>
      <protection locked="1" hidden="1"/>
    </dxf>
    <dxf>
      <fill>
        <patternFill patternType="none">
          <fgColor indexed="64"/>
          <bgColor auto="1"/>
        </patternFill>
      </fill>
      <border diagonalUp="0" diagonalDown="0">
        <left style="thin">
          <color indexed="64"/>
        </left>
        <right/>
        <top style="thin">
          <color auto="1"/>
        </top>
        <bottom style="thin">
          <color auto="1"/>
        </bottom>
        <vertical/>
        <horizontal style="thin">
          <color auto="1"/>
        </horizontal>
      </border>
      <protection locked="1" hidden="1"/>
    </dxf>
    <dxf>
      <fill>
        <patternFill patternType="none">
          <fgColor indexed="64"/>
          <bgColor auto="1"/>
        </patternFill>
      </fill>
      <border diagonalUp="0" diagonalDown="0">
        <left/>
        <right style="thin">
          <color indexed="64"/>
        </right>
        <top style="thin">
          <color auto="1"/>
        </top>
        <bottom style="thin">
          <color auto="1"/>
        </bottom>
        <vertical/>
        <horizontal style="thin">
          <color auto="1"/>
        </horizontal>
      </border>
      <protection locked="1" hidden="1"/>
    </dxf>
    <dxf>
      <fill>
        <patternFill patternType="none">
          <fgColor indexed="64"/>
          <bgColor auto="1"/>
        </patternFill>
      </fill>
      <border diagonalUp="0" diagonalDown="0">
        <left style="thin">
          <color indexed="64"/>
        </left>
        <right/>
        <top style="thin">
          <color auto="1"/>
        </top>
        <bottom style="thin">
          <color auto="1"/>
        </bottom>
        <vertical/>
        <horizontal style="thin">
          <color auto="1"/>
        </horizontal>
      </border>
      <protection locked="1" hidden="1"/>
    </dxf>
    <dxf>
      <fill>
        <patternFill patternType="none">
          <fgColor indexed="64"/>
          <bgColor indexed="65"/>
        </patternFill>
      </fill>
      <protection locked="1" hidden="1"/>
    </dxf>
    <dxf>
      <fill>
        <patternFill patternType="none">
          <fgColor indexed="64"/>
          <bgColor indexed="65"/>
        </patternFill>
      </fill>
      <protection locked="1" hidden="1"/>
    </dxf>
    <dxf>
      <fill>
        <patternFill patternType="none">
          <fgColor indexed="64"/>
          <bgColor auto="1"/>
        </patternFill>
      </fill>
      <protection locked="1" hidden="1"/>
    </dxf>
    <dxf>
      <fill>
        <patternFill patternType="none">
          <fgColor indexed="64"/>
          <bgColor auto="1"/>
        </patternFill>
      </fill>
      <protection locked="1" hidden="1"/>
    </dxf>
    <dxf>
      <fill>
        <patternFill patternType="none">
          <fgColor indexed="64"/>
          <bgColor indexed="65"/>
        </patternFill>
      </fill>
      <protection locked="1" hidden="1"/>
    </dxf>
    <dxf>
      <fill>
        <patternFill patternType="none">
          <fgColor indexed="64"/>
          <bgColor indexed="65"/>
        </patternFill>
      </fill>
      <protection locked="1" hidden="1"/>
    </dxf>
    <dxf>
      <fill>
        <patternFill patternType="none">
          <fgColor indexed="64"/>
          <bgColor auto="1"/>
        </patternFill>
      </fill>
      <protection locked="1" hidden="1"/>
    </dxf>
    <dxf>
      <numFmt numFmtId="4" formatCode="#,##0.00"/>
      <fill>
        <patternFill patternType="none">
          <fgColor indexed="64"/>
          <bgColor auto="1"/>
        </patternFill>
      </fill>
      <protection locked="1" hidden="1"/>
    </dxf>
    <dxf>
      <numFmt numFmtId="1" formatCode="0"/>
      <fill>
        <patternFill patternType="none">
          <fgColor indexed="64"/>
          <bgColor indexed="65"/>
        </patternFill>
      </fill>
      <protection locked="1" hidden="1"/>
    </dxf>
    <dxf>
      <fill>
        <patternFill patternType="none">
          <fgColor indexed="64"/>
          <bgColor indexed="65"/>
        </patternFill>
      </fill>
      <protection locked="1" hidden="0"/>
    </dxf>
    <dxf>
      <numFmt numFmtId="4" formatCode="#,##0.00"/>
      <fill>
        <patternFill patternType="none">
          <fgColor indexed="64"/>
          <bgColor indexed="65"/>
        </patternFill>
      </fill>
      <protection locked="1" hidden="0"/>
    </dxf>
    <dxf>
      <numFmt numFmtId="4" formatCode="#,##0.00"/>
      <fill>
        <patternFill patternType="none">
          <fgColor indexed="64"/>
          <bgColor indexed="65"/>
        </patternFill>
      </fill>
      <protection locked="1" hidden="0"/>
    </dxf>
    <dxf>
      <fill>
        <patternFill patternType="none">
          <fgColor indexed="64"/>
          <bgColor indexed="65"/>
        </patternFill>
      </fill>
      <protection locked="0" hidden="0"/>
    </dxf>
    <dxf>
      <fill>
        <patternFill patternType="none">
          <fgColor indexed="64"/>
          <bgColor indexed="65"/>
        </patternFill>
      </fill>
      <protection locked="0" hidden="0"/>
    </dxf>
    <dxf>
      <fill>
        <patternFill patternType="none">
          <fgColor indexed="64"/>
          <bgColor indexed="65"/>
        </patternFill>
      </fill>
      <protection locked="0" hidden="0"/>
    </dxf>
    <dxf>
      <fill>
        <patternFill patternType="none">
          <fgColor indexed="64"/>
          <bgColor auto="1"/>
        </patternFill>
      </fill>
      <protection locked="0" hidden="0"/>
    </dxf>
    <dxf>
      <fill>
        <patternFill patternType="none">
          <fgColor indexed="64"/>
          <bgColor auto="1"/>
        </patternFill>
      </fill>
      <protection locked="0" hidden="0"/>
    </dxf>
    <dxf>
      <fill>
        <patternFill patternType="none">
          <fgColor indexed="64"/>
          <bgColor auto="1"/>
        </patternFill>
      </fill>
      <protection locked="0" hidden="0"/>
    </dxf>
    <dxf>
      <fill>
        <patternFill patternType="none">
          <fgColor indexed="64"/>
          <bgColor auto="1"/>
        </patternFill>
      </fill>
      <protection locked="1" hidden="1"/>
    </dxf>
    <dxf>
      <fill>
        <patternFill patternType="none">
          <fgColor indexed="64"/>
          <bgColor auto="1"/>
        </patternFill>
      </fill>
      <protection locked="1" hidden="1"/>
    </dxf>
    <dxf>
      <fill>
        <patternFill patternType="none">
          <fgColor indexed="64"/>
          <bgColor auto="1"/>
        </patternFill>
      </fill>
      <alignment horizontal="center" vertical="center" textRotation="0" wrapText="1" indent="0" justifyLastLine="0" shrinkToFit="0" readingOrder="0"/>
      <protection locked="1" hidden="1"/>
    </dxf>
    <dxf>
      <font>
        <color rgb="FF9C0006"/>
      </font>
      <fill>
        <patternFill>
          <bgColor rgb="FFFFC7CE"/>
        </patternFill>
      </fill>
    </dxf>
    <dxf>
      <font>
        <color rgb="FF9C0006"/>
      </font>
      <fill>
        <patternFill>
          <bgColor rgb="FFFFC7CE"/>
        </patternFill>
      </fill>
    </dxf>
    <dxf>
      <font>
        <color rgb="FFC00000"/>
      </font>
      <fill>
        <patternFill>
          <bgColor rgb="FFFFCCC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B40000"/>
      <color rgb="FFFFCCCC"/>
      <color rgb="FFFF999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2001371</xdr:colOff>
      <xdr:row>4</xdr:row>
      <xdr:rowOff>76200</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915771" cy="83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1485900</xdr:colOff>
      <xdr:row>4</xdr:row>
      <xdr:rowOff>76200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924175" cy="83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1904440</xdr:colOff>
      <xdr:row>3</xdr:row>
      <xdr:rowOff>188259</xdr:rowOff>
    </xdr:to>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924175" cy="83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Pr&#233;sentation%20nouvelle%20convention%202015\Tableau%20Budget%20SEA%202015_version%2012.20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JE/private/DIV4/SERVICE%20CVFVP/MAISONS%20RELAIS/CONVENTIONS/Dossier%20Prive%20GR_AV/Formulaire%20D&#233;compte%20Revex%202015/version%20finale/version%20distribution%20s&#233;curis&#233;/Mod&#232;le%20d&#233;compte%2020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services\D_IV_EnFa\SERVICE%20CVFVP\MAISONS%20RELAIS\CONVENTIONS\Convention%202015\Tableau%20Budget%202015\version%20actuelle%20modifi&#233;e\Tableau%20Budget%20SEA%202015_version%2012.201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EJ/private/DIV4/SERVICE%20CVFVP/Education%20plurilingue/EP_2%20Conventionn&#23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s générales 1"/>
      <sheetName val="Informations générales 2"/>
      <sheetName val="Informations générales 3"/>
      <sheetName val="Détail FONCTIONNEMENT"/>
      <sheetName val="Détail SALAIRES CCT SAS"/>
      <sheetName val="Détail SALAIRES COMMUNE"/>
      <sheetName val="Détail RECETTES"/>
      <sheetName val="TABLEAU FINAL"/>
      <sheetName val="REVEX"/>
      <sheetName val="ETP RECAP"/>
      <sheetName val="Variables - INTERNE"/>
      <sheetName val="Commentaires"/>
      <sheetName val="Grille CCT SAS"/>
      <sheetName val="Grille fonction communale"/>
      <sheetName val="Annexe 1"/>
      <sheetName val="Présence Structure 1"/>
      <sheetName val="Présence Structure 2"/>
      <sheetName val="Présence Structure 3"/>
      <sheetName val="Présence Structure 4"/>
      <sheetName val="Présence Structure 5"/>
      <sheetName val="Présence Structure 6"/>
      <sheetName val="Présence Structure 7"/>
      <sheetName val="Présence Structure 8"/>
      <sheetName val="Présence Structure 9"/>
      <sheetName val="Présence Structure 10"/>
    </sheetNames>
    <sheetDataSet>
      <sheetData sheetId="0">
        <row r="7">
          <cell r="B7" t="str">
            <v>BUDGET</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s générales 1"/>
      <sheetName val="Informations générales 2"/>
      <sheetName val="Informations générales 3"/>
      <sheetName val="Détail FONCTIONNEMENT"/>
      <sheetName val="Détail SALAIRES CCT SAS"/>
      <sheetName val="Détail SALAIRES COMMUNE"/>
      <sheetName val="Détail RECETTES"/>
      <sheetName val="TABLEAU FINAL"/>
      <sheetName val="ETP RECAP"/>
      <sheetName val="REVEX"/>
      <sheetName val="Commentaires"/>
      <sheetName val="Grille CCT SAS"/>
      <sheetName val="Grille fonction communale"/>
      <sheetName val="Variables - INTERNE"/>
      <sheetName val="Présence Structure 2015 1"/>
      <sheetName val="Présence Structure 2015 2"/>
      <sheetName val="Présence Structure 2015 3"/>
      <sheetName val="Présence Structure 2015 4"/>
      <sheetName val="Présence Structure 2015 5"/>
      <sheetName val="Présence Structure 2015 6"/>
      <sheetName val="Présence Structure 2015 7"/>
      <sheetName val="Présence Structure 2015 8"/>
      <sheetName val="Présence Structure 2015 9"/>
      <sheetName val="Présence Structure 2015 10"/>
    </sheetNames>
    <sheetDataSet>
      <sheetData sheetId="0">
        <row r="7">
          <cell r="B7" t="str">
            <v>DECOMPTE ANNUEL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s générales 1"/>
      <sheetName val="Informations générales 2"/>
      <sheetName val="Informations générales 3"/>
      <sheetName val="Détail FONCTIONNEMENT"/>
      <sheetName val="Détail SALAIRES CCT SAS"/>
      <sheetName val="Détail SALAIRES COMMUNE"/>
      <sheetName val="Détail RECETTES"/>
      <sheetName val="TABLEAU FINAL"/>
      <sheetName val="REVEX"/>
      <sheetName val="ETP RECAP"/>
      <sheetName val="Variables - INTERNE"/>
      <sheetName val="Commentaires"/>
      <sheetName val="Grille CCT SAS"/>
      <sheetName val="Grille fonction communale"/>
      <sheetName val="Annexe 1"/>
      <sheetName val="Présence Structure 1"/>
      <sheetName val="Présence Structure 2"/>
      <sheetName val="Présence Structure 3"/>
      <sheetName val="Présence Structure 4"/>
      <sheetName val="Présence Structure 5"/>
      <sheetName val="Présence Structure 6"/>
      <sheetName val="Présence Structure 7"/>
      <sheetName val="Présence Structure 8"/>
      <sheetName val="Présence Structure 9"/>
      <sheetName val="Présence Structure 10"/>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refreshError="1"/>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sheetName val="Informations générales"/>
      <sheetName val="Détail Personnel"/>
      <sheetName val="Qualifications"/>
    </sheetNames>
    <sheetDataSet>
      <sheetData sheetId="0"/>
      <sheetData sheetId="1"/>
      <sheetData sheetId="2">
        <row r="17">
          <cell r="Y17" t="str">
            <v>---</v>
          </cell>
        </row>
        <row r="18">
          <cell r="Y18" t="str">
            <v>Qualifié domaine PS-P-SE min 60%</v>
          </cell>
        </row>
        <row r="19">
          <cell r="Y19" t="str">
            <v>Qualifié prof. Santé, domaine music. art. linguistique, motricité, DAP domaine PS-P-SE max 30%</v>
          </cell>
        </row>
        <row r="20">
          <cell r="Y20" t="str">
            <v>En formation domaine PS-P-SE max 2/3 des 40%</v>
          </cell>
        </row>
        <row r="21">
          <cell r="Y21" t="str">
            <v>Qualifié ASF, sans qualification +100h, DAP+100h max 10%</v>
          </cell>
        </row>
      </sheetData>
      <sheetData sheetId="3"/>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B23:AF33" totalsRowShown="0" headerRowDxfId="52" dataDxfId="51">
  <autoFilter ref="B23:AF33" xr:uid="{00000000-0009-0000-0100-000002000000}"/>
  <tableColumns count="31">
    <tableColumn id="1" xr3:uid="{00000000-0010-0000-0000-000001000000}" name="N°" dataDxfId="50">
      <calculatedColumnFormula>IF(D24="","",B23+1)</calculatedColumnFormula>
    </tableColumn>
    <tableColumn id="2" xr3:uid="{00000000-0010-0000-0000-000002000000}" name="Nom de la mini-crèche" dataDxfId="49"/>
    <tableColumn id="3" xr3:uid="{00000000-0010-0000-0000-000003000000}" name="N° Agrément" dataDxfId="48"/>
    <tableColumn id="4" xr3:uid="{00000000-0010-0000-0000-000004000000}" name="Adresse" dataDxfId="47"/>
    <tableColumn id="29" xr3:uid="{00000000-0010-0000-0000-00001D000000}" name="Capacité maximal selon l'agrément" dataDxfId="46"/>
    <tableColumn id="26" xr3:uid="{00000000-0010-0000-0000-00001A000000}" name="Nbre d'heures d'ouverture par semaine" dataDxfId="45"/>
    <tableColumn id="27" xr3:uid="{00000000-0010-0000-0000-00001B000000}" name="Nombre de semaines ouvertes par an" dataDxfId="44">
      <calculatedColumnFormula>IF(Table2[[#This Row],[Nom de la mini-crèche]]="","",INDIRECT(ADDRESS(242,9,,,Table2[[#This Row],[N°]]))-INDIRECT(ADDRESS(242,10,,,Table2[[#This Row],[N°]])))</calculatedColumnFormula>
    </tableColumn>
    <tableColumn id="28" xr3:uid="{00000000-0010-0000-0000-00001C000000}" name="Nombre d’heures d’accueil théoriques par an" dataDxfId="43">
      <calculatedColumnFormula>IF(Table2[[#This Row],[Nom de la mini-crèche]]="","",Table2[[#This Row],[Capacité maximal selon l''agrément]]*Table2[[#This Row],[Nbre d''heures d''ouverture par semaine]]*Table2[[#This Row],[Nombre de semaines ouvertes par an]])</calculatedColumnFormula>
    </tableColumn>
    <tableColumn id="31" xr3:uid="{00000000-0010-0000-0000-00001F000000}" name="Heures de présence estimées" dataDxfId="42">
      <calculatedColumnFormula>IF(Table2[[#This Row],[Nom de la mini-crèche]]="","",INDIRECT(ADDRESS(242,12,,,Table2[[#This Row],[N°]]))+INDIRECT(ADDRESS(242,15,,,Table2[[#This Row],[N°]])))</calculatedColumnFormula>
    </tableColumn>
    <tableColumn id="30" xr3:uid="{00000000-0010-0000-0000-00001E000000}" name="Solde théorique vs requis" dataDxfId="41">
      <calculatedColumnFormula>IF(Table2[[#This Row],[N°]]="","",Table2[[#This Row],[Heures de présence estimées]]-Table2[[#This Row],[Nombre d’heures d’accueil théoriques par an]])</calculatedColumnFormula>
    </tableColumn>
    <tableColumn id="12" xr3:uid="{00000000-0010-0000-0000-00000C000000}" name="Heures d'encadrement requises par semaine" dataDxfId="40">
      <calculatedColumnFormula>IF(Table2[[#This Row],[Nom de la mini-crèche]]="","",Table2[[#This Row],[Heures d''encadrement requises par an]]/Table2[[#This Row],[Nombre de semaines ouvertes par an]])</calculatedColumnFormula>
    </tableColumn>
    <tableColumn id="5" xr3:uid="{00000000-0010-0000-0000-000005000000}" name="Heures d'encadrement requises par an" dataDxfId="39">
      <calculatedColumnFormula>IF(Table2[[#This Row],[Nom de la mini-crèche]]="","",INDIRECT(ADDRESS(242,18,,,Table2[[#This Row],[N°]])))</calculatedColumnFormula>
    </tableColumn>
    <tableColumn id="6" xr3:uid="{00000000-0010-0000-0000-000006000000}" name="Heures d'encadrement effectives par semaine" dataDxfId="38">
      <calculatedColumnFormula>IF(Table2[[#This Row],[Nom de la mini-crèche]]="","",SUMIF(Table1[Unité],Table2[[#This Row],[Nom de la mini-crèche]],Table1[Nombre d’heures par semaines]))</calculatedColumnFormula>
    </tableColumn>
    <tableColumn id="11" xr3:uid="{00000000-0010-0000-0000-00000B000000}" name="Heures d'encadrement effectives par an" dataDxfId="37">
      <calculatedColumnFormula>IF(Table2[[#This Row],[Heures d''encadrement effectives par semaine]]="","",Table2[[#This Row],[Heures d''encadrement effectives par semaine]]*52)</calculatedColumnFormula>
    </tableColumn>
    <tableColumn id="24" xr3:uid="{00000000-0010-0000-0000-000018000000}" name="différence" dataDxfId="36">
      <calculatedColumnFormula>IF(Table2[[#This Row],[N°]]="","",Table2[[#This Row],[Heures d''encadrement effectives par an]]-Table2[[#This Row],[Heures d''encadrement requises par an]])</calculatedColumnFormula>
    </tableColumn>
    <tableColumn id="7" xr3:uid="{00000000-0010-0000-0000-000007000000}" name="Heures C1 luxembourgeois" dataDxfId="35">
      <calculatedColumnFormula>IF(Table2[[#This Row],[Nom de la mini-crèche]]="","",SUMIF(Table1[Unité],Table2[[#This Row],[Nom de la mini-crèche]],Table1[C1 luxembourgeois
nombre d''heures par semaine]))</calculatedColumnFormula>
    </tableColumn>
    <tableColumn id="8" xr3:uid="{00000000-0010-0000-0000-000008000000}" name="Heures C1 français" dataDxfId="34">
      <calculatedColumnFormula>IF(Table2[[#This Row],[Nom de la mini-crèche]]="","",SUMIF(Table1[Unité],Table2[[#This Row],[Nom de la mini-crèche]],Table1[C1 français
nombre d''heures par semaine]))</calculatedColumnFormula>
    </tableColumn>
    <tableColumn id="25" xr3:uid="{00000000-0010-0000-0000-000019000000}" name="Référent pédagogique hrs/sem" dataDxfId="33">
      <calculatedColumnFormula>IF(Table2[[#This Row],[Nom de la mini-crèche]]="","",SUMIFS(Table1[Référent pédagogique
nombre d''heures par semaine],Table1[Unité],Table2[[#This Row],[Nom de la mini-crèche]]))</calculatedColumnFormula>
    </tableColumn>
    <tableColumn id="10" xr3:uid="{00000000-0010-0000-0000-00000A000000}" name="RGD" dataDxfId="32">
      <calculatedColumnFormula>IF(Table2[[#This Row],[N°]]="","",IF(LEFT(Table2[[#This Row],[N° Agrément]],1)="S","RGD_2013",IF(LEFT(Table2[[#This Row],[N° Agrément]],1)="F","RGD_2001","RGD_2005")))</calculatedColumnFormula>
    </tableColumn>
    <tableColumn id="9" xr3:uid="{00000000-0010-0000-0000-000009000000}" name="Qualifié" dataDxfId="31">
      <calculatedColumnFormula>IF(Table2[[#This Row],[RGD]]="RGD_2001",IF(SUMIF(Table1[Unité],Table2[[#This Row],[Nom de la mini-crèche]],Table1[Nombre d’heures par semaines])=0,"",IF(Table2[[#This Row],[N°]]="","",SUMIFS(Table1[Nombre d’heures par semaines],Table1[Unité],Table2[[#This Row],[Nom de la mini-crèche]],Table1[Qualifié],Table2[[#Headers],[Qualifié]])/SUMIF(Table1[Unité],Table2[[#This Row],[Nom de la mini-crèche]],Table1[Nombre d’heures par semaines]))),"")</calculatedColumnFormula>
    </tableColumn>
    <tableColumn id="13" xr3:uid="{00000000-0010-0000-0000-00000D000000}" name="Non-qualifié" dataDxfId="30">
      <calculatedColumnFormula>IF(Table2[[#This Row],[RGD]]="RGD_2001",IF(SUMIF(Table1[Unité],Table2[[#This Row],[Nom de la mini-crèche]],Table1[Nombre d’heures par semaines])=0,"",IF(Table2[[#This Row],[N°]]="","",SUMIFS(Table1[Nombre d’heures par semaines],Table1[Unité],Table2[[#This Row],[Nom de la mini-crèche]],Table1[Qualifié],Table2[[#Headers],[Non-qualifié]])/SUMIF(Table1[Unité],Table2[[#This Row],[Nom de la mini-crèche]],Table1[Nombre d’heures par semaines]))),"")</calculatedColumnFormula>
    </tableColumn>
    <tableColumn id="14" xr3:uid="{00000000-0010-0000-0000-00000E000000}" name="Qualifié au moins 40%" dataDxfId="29">
      <calculatedColumnFormula>IF(Table2[[#This Row],[RGD]]="RGD_2005",IF(SUMIF(Table1[Unité],Table2[[#This Row],[Nom de la mini-crèche]],Table1[Nombre d’heures par semaines])=0,"",IF(Table2[[#This Row],[N°]]="","",SUMIFS(Table1[Nombre d’heures par semaines],Table1[Unité],Table2[[#This Row],[Nom de la mini-crèche]],Table1[Qualifié],Table2[[#Headers],[Qualifié au moins 40%]])/SUMIF(Table1[Unité],Table2[[#This Row],[Nom de la mini-crèche]],Table1[Nombre d’heures par semaines]))),"")</calculatedColumnFormula>
    </tableColumn>
    <tableColumn id="15" xr3:uid="{00000000-0010-0000-0000-00000F000000}" name="Qualifié domaine psychosocial, pédagogique ou socio éducatif max 40%" dataDxfId="28">
      <calculatedColumnFormula>IF(Table2[[#This Row],[RGD]]="RGD_2005",IF(SUMIF(Table1[Unité],Table2[[#This Row],[Nom de la mini-crèche]],Table1[Nombre d’heures par semaines])=0,"",IF(Table2[[#This Row],[N°]]="","",SUMIFS(Table1[Nombre d’heures par semaines],Table1[Unité],Table2[[#This Row],[Nom de la mini-crèche]],Table1[Qualifié],Table2[[#Headers],[Qualifié domaine psychosocial, pédagogique ou socio éducatif max 40%]])/SUMIF(Table1[Unité],Table2[[#This Row],[Nom de la mini-crèche]],Table1[Nombre d’heures par semaines]))),"")</calculatedColumnFormula>
    </tableColumn>
    <tableColumn id="16" xr3:uid="{00000000-0010-0000-0000-000010000000}" name="Non qualifié 20%" dataDxfId="27">
      <calculatedColumnFormula>IF(Table2[[#This Row],[RGD]]="RGD_2005",IF(SUMIF(Table1[Unité],Table2[[#This Row],[Nom de la mini-crèche]],Table1[Nombre d’heures par semaines])=0,"",IF(Table2[[#This Row],[N°]]="","",SUMIFS(Table1[Nombre d’heures par semaines],Table1[Unité],Table2[[#This Row],[Nom de la mini-crèche]],Table1[Qualifié],Table2[[#Headers],[Non qualifié 20%]])/SUMIF(Table1[Unité],Table2[[#This Row],[Nom de la mini-crèche]],Table1[Nombre d’heures par semaines]))),"")</calculatedColumnFormula>
    </tableColumn>
    <tableColumn id="17" xr3:uid="{00000000-0010-0000-0000-000011000000}" name="Qualifié domaine PS-P-SE au moins 60%" dataDxfId="26">
      <calculatedColumnFormula>IF(Table2[[#This Row],[RGD]]="RGD_2013",IF(SUMIF(Table1[Unité],Table2[[#This Row],[Nom de la mini-crèche]],Table1[Nombre d’heures par semaines])=0,"",IF(Table2[[#This Row],[N°]]="","",SUMIFS(Table1[Nombre d’heures par semaines],Table1[Unité],Table2[[#This Row],[Nom de la mini-crèche]],Table1[Qualifié],Table2[[#Headers],[Qualifié domaine PS-P-SE au moins 60%]])/SUMIF(Table1[Unité],Table2[[#This Row],[Nom de la mini-crèche]],Table1[Nombre d’heures par semaines]))),"")</calculatedColumnFormula>
    </tableColumn>
    <tableColumn id="18" xr3:uid="{00000000-0010-0000-0000-000012000000}" name="Qualifié prof. Santé, domaine music. art. motricité max 40%" dataDxfId="25">
      <calculatedColumnFormula>IF(Table2[[#This Row],[RGD]]="RGD_2013",IF(SUMIF(Table1[Unité],Table2[[#This Row],[Nom de la mini-crèche]],Table1[Nombre d’heures par semaines])=0,"",IF(Table2[[#This Row],[N°]]="","",SUMIFS(Table1[Nombre d’heures par semaines],Table1[Unité],Table2[[#This Row],[Nom de la mini-crèche]],Table1[Qualifié],Table2[[#Headers],[Qualifié prof. Santé, domaine music. art. motricité max 40%]])/SUMIF(Table1[Unité],Table2[[#This Row],[Nom de la mini-crèche]],Table1[Nombre d’heures par semaines]))),"")</calculatedColumnFormula>
    </tableColumn>
    <tableColumn id="19" xr3:uid="{00000000-0010-0000-0000-000013000000}" name="Qualifié ASF, DAP domaine, DAP +100h, 5ans +100h, en formation pour domaine PS-P-SE max 1/2 des 40%" dataDxfId="24">
      <calculatedColumnFormula>IF(Table2[[#This Row],[RGD]]="RGD_2013",IF(SUMIF(Table1[Unité],Table2[[#This Row],[Nom de la mini-crèche]],Table1[Nombre d’heures par semaines])=0,"",IF(Table2[[#This Row],[N°]]="","",SUMIFS(Table1[Nombre d’heures par semaines],Table1[Unité],Table2[[#This Row],[Nom de la mini-crèche]],Table1[Qualifié],Table2[[#Headers],[Qualifié ASF, DAP domaine, DAP +100h, 5ans +100h, en formation pour domaine PS-P-SE max 1/2 des 40%]])/SUMIF(Table1[Unité],Table2[[#This Row],[Nom de la mini-crèche]],Table1[Nombre d’heures par semaines]))),"")</calculatedColumnFormula>
    </tableColumn>
    <tableColumn id="20" xr3:uid="{00000000-0010-0000-0000-000014000000}" name="Qualifié domaine PS-P-SE min 60%" dataDxfId="23">
      <calculatedColumnFormula>IF(SUMIF(Table1[Unité],Table2[[#This Row],[Nom de la mini-crèche]],Table1[Nombre d’heures par semaines])=0,"",IF(Table2[[#This Row],[N°]]="","",SUMIFS(Table1[Nombre d’heures par semaines],Table1[Unité],Table2[[#This Row],[Nom de la mini-crèche]],Table1[Qualifié selon RGD 2013 modifié],Table2[[#Headers],[Qualifié domaine PS-P-SE min 60%]])/SUMIF(Table1[Unité],Table2[[#This Row],[Nom de la mini-crèche]],Table1[Nombre d’heures par semaines])))</calculatedColumnFormula>
    </tableColumn>
    <tableColumn id="21" xr3:uid="{00000000-0010-0000-0000-000015000000}" name="Qualifié prof. Santé, domaine music. art. linguistique, motricité, DAP domaine PS-P-SE max 30%" dataDxfId="22">
      <calculatedColumnFormula>IF(SUMIF(Table1[Unité],Table2[[#This Row],[Nom de la mini-crèche]],Table1[Nombre d’heures par semaines])=0,"",IF(Table2[[#This Row],[N°]]="","",SUMIFS(Table1[Nombre d’heures par semaines],Table1[Unité],Table2[[#This Row],[Nom de la mini-crèche]],Table1[Qualifié selon RGD 2013 modifié],Table2[[#Headers],[Qualifié prof. Santé, domaine music. art. linguistique, motricité, DAP domaine PS-P-SE max 30%]])/SUMIF(Table1[Unité],Table2[[#This Row],[Nom de la mini-crèche]],Table1[Nombre d’heures par semaines])))</calculatedColumnFormula>
    </tableColumn>
    <tableColumn id="22" xr3:uid="{00000000-0010-0000-0000-000016000000}" name="En formation domaine PS-P-SE max 2/3 des 40%" dataDxfId="21">
      <calculatedColumnFormula>IF(SUMIF(Table1[Unité],Table2[[#This Row],[Nom de la mini-crèche]],Table1[Nombre d’heures par semaines])=0,"",IF(Table2[[#This Row],[N°]]="","",SUMIFS(Table1[Nombre d’heures par semaines],Table1[Unité],Table2[[#This Row],[Nom de la mini-crèche]],Table1[Qualifié selon RGD 2013 modifié],Table2[[#Headers],[En formation domaine PS-P-SE max 2/3 des 40%]])/SUMIF(Table1[Unité],Table2[[#This Row],[Nom de la mini-crèche]],Table1[Nombre d’heures par semaines])))</calculatedColumnFormula>
    </tableColumn>
    <tableColumn id="23" xr3:uid="{00000000-0010-0000-0000-000017000000}" name="Qualifié ASF, sans qualification +100h, DAP+100h max 10%" dataDxfId="20">
      <calculatedColumnFormula>IF(SUMIF(Table1[Unité],Table2[[#This Row],[Nom de la mini-crèche]],Table1[Nombre d’heures par semaines])=0,"",IF(Table2[[#This Row],[N°]]="","",SUMIFS(Table1[Nombre d’heures par semaines],Table1[Unité],Table2[[#This Row],[Nom de la mini-crèche]],Table1[Qualifié selon RGD 2013 modifié],Table2[[#Headers],[Qualifié ASF, sans qualification +100h, DAP+100h max 10%]])/SUMIF(Table1[Unité],Table2[[#This Row],[Nom de la mini-crèche]],Table1[Nombre d’heures par semaines])))</calculatedColumnFormula>
    </tableColumn>
  </tableColumns>
  <tableStyleInfo name="TableStyleMedium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B11:R551" totalsRowShown="0" headerRowDxfId="18" dataDxfId="17">
  <autoFilter ref="B11:R551" xr:uid="{00000000-0009-0000-0100-000001000000}"/>
  <tableColumns count="17">
    <tableColumn id="1" xr3:uid="{00000000-0010-0000-0100-000001000000}" name="N°" dataDxfId="16">
      <calculatedColumnFormula>IF(H12="","",A12)</calculatedColumnFormula>
    </tableColumn>
    <tableColumn id="13" xr3:uid="{00000000-0010-0000-0100-00000D000000}" name="Gestionnaire" dataDxfId="15"/>
    <tableColumn id="12" xr3:uid="{00000000-0010-0000-0100-00000C000000}" name="Unité" dataDxfId="14"/>
    <tableColumn id="16" xr3:uid="{00000000-0010-0000-0100-000010000000}" name="RGD" dataDxfId="13">
      <calculatedColumnFormula>IF(Table1[[#This Row],[N°]]="","",VLOOKUP(Table1[[#This Row],[Unité]],Table2[[#All],[Nom de la mini-crèche]:[Qualifié]],11,FALSE))</calculatedColumnFormula>
    </tableColumn>
    <tableColumn id="2" xr3:uid="{00000000-0010-0000-0100-000002000000}" name="Nom" dataDxfId="12"/>
    <tableColumn id="3" xr3:uid="{00000000-0010-0000-0100-000003000000}" name="Prénom" dataDxfId="11"/>
    <tableColumn id="4" xr3:uid="{00000000-0010-0000-0100-000004000000}" name="Matricule" dataDxfId="10"/>
    <tableColumn id="5" xr3:uid="{00000000-0010-0000-0100-000005000000}" name="Nombre d’heures par semaines" dataDxfId="9"/>
    <tableColumn id="6" xr3:uid="{00000000-0010-0000-0100-000006000000}" name="Qualification - Intitulé du diplôme" dataDxfId="8"/>
    <tableColumn id="10" xr3:uid="{00000000-0010-0000-0100-00000A000000}" name="Référent pédagogique" dataDxfId="7"/>
    <tableColumn id="8" xr3:uid="{00000000-0010-0000-0100-000008000000}" name="Niveau de langue" dataDxfId="6"/>
    <tableColumn id="9" xr3:uid="{00000000-0010-0000-0100-000009000000}" name="C1 luxembourgeois_x000a_nombre d'heures par semaine" dataDxfId="5">
      <calculatedColumnFormula>IF(Table1[[#This Row],[N°]]="","",IF(Table1[[#This Row],[Niveau de langue]]=$V$12,Table1[[#This Row],[Nombre d’heures par semaines]],""))</calculatedColumnFormula>
    </tableColumn>
    <tableColumn id="11" xr3:uid="{00000000-0010-0000-0100-00000B000000}" name="C1 français_x000a_nombre d'heures par semaine" dataDxfId="4">
      <calculatedColumnFormula>IF(Table1[[#This Row],[N°]]="","",IF(Table1[[#This Row],[Niveau de langue]]=$V$13,Table1[[#This Row],[Nombre d’heures par semaines]],""))</calculatedColumnFormula>
    </tableColumn>
    <tableColumn id="18" xr3:uid="{00000000-0010-0000-0100-000012000000}" name="Référent pédagogique_x000a_nombre d'heures par semaine" dataDxfId="3">
      <calculatedColumnFormula>IF(Table1[[#This Row],[N°]]="","",IF(Table1[[#This Row],[Référent pédagogique]]="OUI",Table1[[#This Row],[Nombre d’heures par semaines]],""))</calculatedColumnFormula>
    </tableColumn>
    <tableColumn id="14" xr3:uid="{00000000-0010-0000-0100-00000E000000}" name="Contrôle" dataDxfId="2">
      <calculatedColumnFormula>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calculatedColumnFormula>
    </tableColumn>
    <tableColumn id="15" xr3:uid="{00000000-0010-0000-0100-00000F000000}" name="Qualifié" dataDxfId="1"/>
    <tableColumn id="7" xr3:uid="{00000000-0010-0000-0100-000007000000}" name="Qualifié selon RGD 2013 modifié" dataDxfId="0"/>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qualite.accueil@men.lu"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6:J24"/>
  <sheetViews>
    <sheetView zoomScale="85" zoomScaleNormal="85" workbookViewId="0">
      <selection activeCell="B26" sqref="B26"/>
    </sheetView>
  </sheetViews>
  <sheetFormatPr defaultRowHeight="15" x14ac:dyDescent="0.25"/>
  <cols>
    <col min="1" max="1" width="13.7109375" style="88" customWidth="1"/>
    <col min="2" max="2" width="77" style="88" customWidth="1"/>
    <col min="3" max="3" width="23.7109375" style="88" customWidth="1"/>
    <col min="4" max="16384" width="9.140625" style="88"/>
  </cols>
  <sheetData>
    <row r="6" spans="1:10" ht="15.75" x14ac:dyDescent="0.25">
      <c r="A6" s="133" t="s">
        <v>147</v>
      </c>
      <c r="B6" s="133"/>
      <c r="C6" s="133"/>
      <c r="J6" s="76"/>
    </row>
    <row r="7" spans="1:10" ht="15.75" x14ac:dyDescent="0.25">
      <c r="A7" s="134"/>
      <c r="B7" s="134"/>
      <c r="C7" s="134"/>
      <c r="J7" s="77"/>
    </row>
    <row r="8" spans="1:10" ht="15.75" customHeight="1" x14ac:dyDescent="0.25">
      <c r="A8" s="135"/>
      <c r="B8" s="135"/>
      <c r="C8" s="135"/>
      <c r="J8" s="77"/>
    </row>
    <row r="9" spans="1:10" ht="70.5" customHeight="1" x14ac:dyDescent="0.25">
      <c r="A9" s="136" t="s">
        <v>149</v>
      </c>
      <c r="B9" s="136"/>
      <c r="C9" s="136"/>
      <c r="J9" s="77"/>
    </row>
    <row r="10" spans="1:10" ht="48" customHeight="1" x14ac:dyDescent="0.25">
      <c r="A10" s="135"/>
      <c r="B10" s="135"/>
      <c r="C10" s="135"/>
      <c r="J10" s="76"/>
    </row>
    <row r="11" spans="1:10" ht="15.75" x14ac:dyDescent="0.25">
      <c r="A11" s="78"/>
      <c r="B11" s="79"/>
      <c r="C11" s="79"/>
      <c r="J11" s="80"/>
    </row>
    <row r="12" spans="1:10" x14ac:dyDescent="0.25">
      <c r="A12" s="79"/>
      <c r="B12" s="131" t="s">
        <v>150</v>
      </c>
      <c r="C12" s="81"/>
    </row>
    <row r="13" spans="1:10" x14ac:dyDescent="0.25">
      <c r="A13" s="81"/>
      <c r="B13" s="132"/>
      <c r="C13" s="81"/>
    </row>
    <row r="14" spans="1:10" ht="15.75" x14ac:dyDescent="0.25">
      <c r="A14" s="81"/>
      <c r="B14" s="82" t="s">
        <v>114</v>
      </c>
      <c r="C14" s="81"/>
    </row>
    <row r="15" spans="1:10" ht="15.75" x14ac:dyDescent="0.25">
      <c r="A15" s="81"/>
      <c r="B15" s="82" t="s">
        <v>115</v>
      </c>
      <c r="C15" s="81"/>
      <c r="J15" s="80"/>
    </row>
    <row r="16" spans="1:10" ht="15.75" x14ac:dyDescent="0.25">
      <c r="A16" s="81"/>
      <c r="B16" s="82" t="s">
        <v>151</v>
      </c>
      <c r="C16" s="81"/>
      <c r="J16" s="83"/>
    </row>
    <row r="17" spans="1:3" ht="15.75" x14ac:dyDescent="0.25">
      <c r="A17" s="81"/>
      <c r="B17" s="82"/>
      <c r="C17" s="81"/>
    </row>
    <row r="18" spans="1:3" ht="15.75" x14ac:dyDescent="0.25">
      <c r="A18" s="81"/>
      <c r="B18" s="82" t="s">
        <v>116</v>
      </c>
      <c r="C18" s="81"/>
    </row>
    <row r="19" spans="1:3" ht="15.75" x14ac:dyDescent="0.25">
      <c r="A19" s="81"/>
      <c r="B19" s="82" t="s">
        <v>152</v>
      </c>
      <c r="C19" s="81"/>
    </row>
    <row r="20" spans="1:3" ht="15.75" x14ac:dyDescent="0.25">
      <c r="A20" s="81"/>
      <c r="B20" s="84" t="s">
        <v>117</v>
      </c>
      <c r="C20" s="81"/>
    </row>
    <row r="21" spans="1:3" x14ac:dyDescent="0.25">
      <c r="A21" s="81"/>
      <c r="B21" s="85" t="s">
        <v>118</v>
      </c>
      <c r="C21" s="81"/>
    </row>
    <row r="22" spans="1:3" x14ac:dyDescent="0.25">
      <c r="A22" s="81"/>
      <c r="B22" s="86"/>
      <c r="C22" s="81"/>
    </row>
    <row r="23" spans="1:3" x14ac:dyDescent="0.25">
      <c r="A23" s="81"/>
      <c r="B23" s="81"/>
      <c r="C23" s="81"/>
    </row>
    <row r="24" spans="1:3" x14ac:dyDescent="0.25">
      <c r="A24" s="81"/>
      <c r="B24" s="81"/>
      <c r="C24" s="81"/>
    </row>
  </sheetData>
  <sheetProtection algorithmName="SHA-512" hashValue="AfM9VrVLQ1ccjx03HcpzweKB5XJeRejGmlchJdshHcvRbxuG+MR0nbL/TjKraBMgHKOZtoENC2vMmuckNZC/3g==" saltValue="sLYn36j4pWP6jEHh7CKdag==" spinCount="100000" sheet="1" objects="1" scenarios="1" selectLockedCells="1"/>
  <mergeCells count="6">
    <mergeCell ref="B12:B13"/>
    <mergeCell ref="A6:C6"/>
    <mergeCell ref="A7:C7"/>
    <mergeCell ref="A8:C8"/>
    <mergeCell ref="A9:C9"/>
    <mergeCell ref="A10:C10"/>
  </mergeCells>
  <hyperlinks>
    <hyperlink ref="B21" r:id="rId1" xr:uid="{00000000-0004-0000-0000-000000000000}"/>
  </hyperlinks>
  <pageMargins left="0.7" right="0.7" top="0.75" bottom="0.75" header="0.3" footer="0.3"/>
  <pageSetup paperSize="9" scale="77" fitToHeight="2"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B6:AG40"/>
  <sheetViews>
    <sheetView zoomScale="85" zoomScaleNormal="85" workbookViewId="0">
      <selection activeCell="D6" sqref="D6:M6"/>
    </sheetView>
  </sheetViews>
  <sheetFormatPr defaultColWidth="9.140625" defaultRowHeight="15" outlineLevelCol="1" x14ac:dyDescent="0.25"/>
  <cols>
    <col min="1" max="1" width="9.140625" style="1"/>
    <col min="2" max="2" width="12.42578125" style="1" bestFit="1" customWidth="1"/>
    <col min="3" max="3" width="38.28515625" style="1" customWidth="1"/>
    <col min="4" max="4" width="29.5703125" style="1" customWidth="1"/>
    <col min="5" max="5" width="43.28515625" style="1" customWidth="1"/>
    <col min="6" max="6" width="14.28515625" style="88" customWidth="1"/>
    <col min="7" max="7" width="14.5703125" style="88" customWidth="1"/>
    <col min="8" max="8" width="19.42578125" style="88" customWidth="1"/>
    <col min="9" max="10" width="17.85546875" style="101" customWidth="1"/>
    <col min="11" max="11" width="43.28515625" style="97" hidden="1" customWidth="1"/>
    <col min="12" max="12" width="18.5703125" style="1" customWidth="1"/>
    <col min="13" max="13" width="19" style="101" customWidth="1"/>
    <col min="14" max="14" width="21.140625" style="1" customWidth="1"/>
    <col min="15" max="15" width="18" style="1" customWidth="1"/>
    <col min="16" max="16" width="18" style="1" hidden="1" customWidth="1"/>
    <col min="17" max="17" width="17" style="1" customWidth="1"/>
    <col min="18" max="19" width="14.140625" style="1" customWidth="1"/>
    <col min="20" max="20" width="18.5703125" style="1" hidden="1" customWidth="1" outlineLevel="1"/>
    <col min="21" max="21" width="11.85546875" style="1" hidden="1" customWidth="1" outlineLevel="1"/>
    <col min="22" max="22" width="9.140625" style="1" hidden="1" customWidth="1" outlineLevel="1"/>
    <col min="23" max="23" width="13.5703125" style="1" hidden="1" customWidth="1" outlineLevel="1"/>
    <col min="24" max="24" width="29.7109375" style="1" hidden="1" customWidth="1" outlineLevel="1"/>
    <col min="25" max="25" width="12.42578125" style="1" hidden="1" customWidth="1" outlineLevel="1"/>
    <col min="26" max="26" width="20.140625" style="1" hidden="1" customWidth="1" outlineLevel="1"/>
    <col min="27" max="27" width="23.7109375" style="1" hidden="1" customWidth="1" outlineLevel="1"/>
    <col min="28" max="28" width="39.28515625" style="1" hidden="1" customWidth="1" outlineLevel="1"/>
    <col min="29" max="29" width="20.7109375" style="1" hidden="1" customWidth="1" outlineLevel="1"/>
    <col min="30" max="30" width="36.140625" style="1" hidden="1" customWidth="1" outlineLevel="1"/>
    <col min="31" max="31" width="20.7109375" style="1" hidden="1" customWidth="1" outlineLevel="1"/>
    <col min="32" max="32" width="23.140625" style="1" hidden="1" customWidth="1" outlineLevel="1"/>
    <col min="33" max="33" width="9.140625" style="1" collapsed="1"/>
    <col min="34" max="16384" width="9.140625" style="1"/>
  </cols>
  <sheetData>
    <row r="6" spans="2:13" ht="15.75" thickBot="1" x14ac:dyDescent="0.3">
      <c r="B6" s="137" t="s">
        <v>143</v>
      </c>
      <c r="C6" s="137"/>
      <c r="D6" s="138"/>
      <c r="E6" s="138"/>
      <c r="F6" s="138"/>
      <c r="G6" s="138"/>
      <c r="H6" s="138"/>
      <c r="I6" s="138"/>
      <c r="J6" s="138"/>
      <c r="K6" s="138"/>
      <c r="L6" s="138"/>
      <c r="M6" s="138"/>
    </row>
    <row r="7" spans="2:13" x14ac:dyDescent="0.25">
      <c r="B7" s="6" t="s">
        <v>144</v>
      </c>
      <c r="D7" s="139"/>
      <c r="E7" s="139"/>
      <c r="F7" s="139"/>
      <c r="G7" s="139"/>
      <c r="H7" s="139"/>
      <c r="I7" s="139"/>
      <c r="J7" s="139"/>
      <c r="K7" s="139"/>
      <c r="L7" s="139"/>
      <c r="M7" s="139"/>
    </row>
    <row r="8" spans="2:13" x14ac:dyDescent="0.25">
      <c r="B8" s="6"/>
      <c r="D8" s="139"/>
      <c r="E8" s="139"/>
      <c r="F8" s="139"/>
      <c r="G8" s="139"/>
      <c r="H8" s="139"/>
      <c r="I8" s="139"/>
      <c r="J8" s="139"/>
      <c r="K8" s="139"/>
      <c r="L8" s="139"/>
      <c r="M8" s="139"/>
    </row>
    <row r="9" spans="2:13" x14ac:dyDescent="0.25">
      <c r="B9" s="6"/>
      <c r="D9" s="5"/>
    </row>
    <row r="10" spans="2:13" x14ac:dyDescent="0.25">
      <c r="B10" s="137" t="s">
        <v>11</v>
      </c>
      <c r="C10" s="137"/>
      <c r="D10" s="5"/>
    </row>
    <row r="11" spans="2:13" x14ac:dyDescent="0.25">
      <c r="B11" s="6"/>
    </row>
    <row r="12" spans="2:13" x14ac:dyDescent="0.25">
      <c r="B12" s="137" t="s">
        <v>12</v>
      </c>
      <c r="C12" s="137"/>
      <c r="D12" s="140"/>
      <c r="E12" s="140"/>
      <c r="F12" s="140"/>
      <c r="G12" s="140"/>
      <c r="H12" s="140"/>
      <c r="I12" s="140"/>
      <c r="J12" s="140"/>
      <c r="K12" s="140"/>
      <c r="L12" s="140"/>
      <c r="M12" s="140"/>
    </row>
    <row r="13" spans="2:13" x14ac:dyDescent="0.25">
      <c r="B13" s="7"/>
      <c r="C13" s="7"/>
      <c r="D13" s="31"/>
      <c r="E13" s="31"/>
      <c r="F13" s="31"/>
      <c r="G13" s="31"/>
      <c r="H13" s="31"/>
      <c r="I13" s="102"/>
      <c r="J13" s="102"/>
      <c r="K13" s="31"/>
      <c r="L13" s="31"/>
      <c r="M13" s="102"/>
    </row>
    <row r="14" spans="2:13" x14ac:dyDescent="0.25">
      <c r="B14" s="137" t="s">
        <v>73</v>
      </c>
      <c r="C14" s="137"/>
      <c r="D14" s="140"/>
      <c r="E14" s="140"/>
      <c r="F14" s="140"/>
      <c r="G14" s="140"/>
      <c r="H14" s="140"/>
      <c r="I14" s="140"/>
      <c r="J14" s="140"/>
      <c r="K14" s="140"/>
      <c r="L14" s="140"/>
      <c r="M14" s="140"/>
    </row>
    <row r="15" spans="2:13" x14ac:dyDescent="0.25">
      <c r="B15" s="6"/>
    </row>
    <row r="16" spans="2:13" x14ac:dyDescent="0.25">
      <c r="B16" s="137" t="s">
        <v>13</v>
      </c>
      <c r="C16" s="137"/>
      <c r="D16" s="140"/>
      <c r="E16" s="140"/>
      <c r="F16" s="140"/>
      <c r="G16" s="140"/>
      <c r="H16" s="140"/>
      <c r="I16" s="140"/>
      <c r="J16" s="140"/>
      <c r="K16" s="140"/>
      <c r="L16" s="140"/>
      <c r="M16" s="140"/>
    </row>
    <row r="17" spans="2:32" x14ac:dyDescent="0.25">
      <c r="B17" s="6"/>
    </row>
    <row r="18" spans="2:32" x14ac:dyDescent="0.25">
      <c r="B18" s="137" t="s">
        <v>14</v>
      </c>
      <c r="C18" s="137"/>
      <c r="D18" s="140"/>
      <c r="E18" s="140"/>
      <c r="F18" s="140"/>
      <c r="G18" s="140"/>
      <c r="H18" s="140"/>
      <c r="I18" s="140"/>
      <c r="J18" s="140"/>
      <c r="K18" s="140"/>
      <c r="L18" s="140"/>
      <c r="M18" s="140"/>
      <c r="N18" s="137"/>
      <c r="O18" s="137"/>
      <c r="P18" s="137"/>
      <c r="Q18" s="137"/>
    </row>
    <row r="20" spans="2:32" x14ac:dyDescent="0.25">
      <c r="T20" s="143" t="s">
        <v>20</v>
      </c>
      <c r="U20" s="143"/>
      <c r="V20" s="143"/>
      <c r="W20" s="143"/>
      <c r="X20" s="143"/>
      <c r="Y20" s="143"/>
      <c r="Z20" s="143"/>
      <c r="AA20" s="143"/>
      <c r="AB20" s="143"/>
      <c r="AC20" s="143"/>
      <c r="AD20" s="143"/>
      <c r="AE20" s="143"/>
      <c r="AF20" s="143"/>
    </row>
    <row r="21" spans="2:32" ht="18.75" x14ac:dyDescent="0.3">
      <c r="O21" s="23"/>
      <c r="P21" s="23"/>
      <c r="Q21" s="23"/>
      <c r="R21" s="23"/>
      <c r="S21" s="23"/>
      <c r="T21" s="150" t="s">
        <v>21</v>
      </c>
      <c r="U21" s="150"/>
      <c r="V21" s="150"/>
      <c r="W21" s="150"/>
      <c r="X21" s="150"/>
      <c r="Y21" s="150"/>
      <c r="Z21" s="150"/>
      <c r="AA21" s="150"/>
      <c r="AB21" s="150"/>
      <c r="AC21" s="150"/>
      <c r="AD21" s="150"/>
      <c r="AE21" s="150"/>
      <c r="AF21" s="150"/>
    </row>
    <row r="22" spans="2:32" ht="30" customHeight="1" x14ac:dyDescent="0.25">
      <c r="O22" s="24"/>
      <c r="P22" s="24"/>
      <c r="Q22" s="24"/>
      <c r="R22" s="24"/>
      <c r="S22" s="24"/>
      <c r="U22" s="144" t="s">
        <v>27</v>
      </c>
      <c r="V22" s="145"/>
      <c r="W22" s="144" t="s">
        <v>28</v>
      </c>
      <c r="X22" s="146"/>
      <c r="Y22" s="145"/>
      <c r="Z22" s="147" t="s">
        <v>74</v>
      </c>
      <c r="AA22" s="148"/>
      <c r="AB22" s="148"/>
      <c r="AC22" s="147" t="s">
        <v>76</v>
      </c>
      <c r="AD22" s="148"/>
      <c r="AE22" s="148"/>
      <c r="AF22" s="149"/>
    </row>
    <row r="23" spans="2:32" ht="60" x14ac:dyDescent="0.25">
      <c r="B23" s="8" t="s">
        <v>2</v>
      </c>
      <c r="C23" s="8" t="s">
        <v>148</v>
      </c>
      <c r="D23" s="8" t="s">
        <v>10</v>
      </c>
      <c r="E23" s="8" t="s">
        <v>17</v>
      </c>
      <c r="F23" s="8" t="s">
        <v>128</v>
      </c>
      <c r="G23" s="8" t="s">
        <v>137</v>
      </c>
      <c r="H23" s="8" t="s">
        <v>141</v>
      </c>
      <c r="I23" s="103" t="s">
        <v>127</v>
      </c>
      <c r="J23" s="103" t="s">
        <v>130</v>
      </c>
      <c r="K23" s="8" t="s">
        <v>129</v>
      </c>
      <c r="L23" s="8" t="s">
        <v>70</v>
      </c>
      <c r="M23" s="103" t="s">
        <v>69</v>
      </c>
      <c r="N23" s="8" t="s">
        <v>71</v>
      </c>
      <c r="O23" s="8" t="s">
        <v>72</v>
      </c>
      <c r="P23" s="8" t="s">
        <v>78</v>
      </c>
      <c r="Q23" s="8" t="s">
        <v>18</v>
      </c>
      <c r="R23" s="8" t="s">
        <v>19</v>
      </c>
      <c r="S23" s="8" t="s">
        <v>109</v>
      </c>
      <c r="T23" s="8" t="s">
        <v>24</v>
      </c>
      <c r="U23" s="25" t="s">
        <v>22</v>
      </c>
      <c r="V23" s="26" t="s">
        <v>23</v>
      </c>
      <c r="W23" s="25" t="s">
        <v>34</v>
      </c>
      <c r="X23" s="29" t="s">
        <v>36</v>
      </c>
      <c r="Y23" s="26" t="s">
        <v>35</v>
      </c>
      <c r="Z23" s="25" t="s">
        <v>64</v>
      </c>
      <c r="AA23" s="29" t="s">
        <v>63</v>
      </c>
      <c r="AB23" s="29" t="s">
        <v>67</v>
      </c>
      <c r="AC23" s="25" t="s">
        <v>77</v>
      </c>
      <c r="AD23" s="29" t="s">
        <v>65</v>
      </c>
      <c r="AE23" s="29" t="s">
        <v>66</v>
      </c>
      <c r="AF23" s="26" t="s">
        <v>68</v>
      </c>
    </row>
    <row r="24" spans="2:32" x14ac:dyDescent="0.25">
      <c r="B24" s="2" t="str">
        <f>IF(C24="","",1)</f>
        <v/>
      </c>
      <c r="C24" s="33"/>
      <c r="D24" s="33"/>
      <c r="E24" s="33"/>
      <c r="F24" s="33"/>
      <c r="G24" s="33"/>
      <c r="H24" s="73" t="str">
        <f ca="1">IF(Table2[[#This Row],[Nom de la mini-crèche]]="","",INDIRECT(ADDRESS(242,9,,,Table2[[#This Row],[N°]]))-INDIRECT(ADDRESS(242,10,,,Table2[[#This Row],[N°]])))</f>
        <v/>
      </c>
      <c r="I24" s="104" t="str">
        <f>IF(Table2[[#This Row],[Nom de la mini-crèche]]="","",Table2[[#This Row],[Capacité maximal selon l''agrément]]*Table2[[#This Row],[Nbre d''heures d''ouverture par semaine]]*Table2[[#This Row],[Nombre de semaines ouvertes par an]])</f>
        <v/>
      </c>
      <c r="J24" s="73" t="str">
        <f ca="1">IF(Table2[[#This Row],[Nom de la mini-crèche]]="","",INDIRECT(ADDRESS(242,12,,,Table2[[#This Row],[N°]]))+INDIRECT(ADDRESS(242,15,,,Table2[[#This Row],[N°]])))</f>
        <v/>
      </c>
      <c r="K24" s="34" t="str">
        <f>IF(Table2[[#This Row],[N°]]="","",Table2[[#This Row],[Heures de présence estimées]]-Table2[[#This Row],[Nombre d’heures d’accueil théoriques par an]])</f>
        <v/>
      </c>
      <c r="L24" s="71" t="str">
        <f>IF(Table2[[#This Row],[Nom de la mini-crèche]]="","",Table2[[#This Row],[Heures d''encadrement requises par an]]/Table2[[#This Row],[Nombre de semaines ouvertes par an]])</f>
        <v/>
      </c>
      <c r="M24" s="73" t="str">
        <f ca="1">IF(Table2[[#This Row],[Nom de la mini-crèche]]="","",INDIRECT(ADDRESS(242,18,,,Table2[[#This Row],[N°]])))</f>
        <v/>
      </c>
      <c r="N24" s="2" t="str">
        <f>IF(Table2[[#This Row],[Nom de la mini-crèche]]="","",SUMIF(Table1[Unité],Table2[[#This Row],[Nom de la mini-crèche]],Table1[Nombre d’heures par semaines]))</f>
        <v/>
      </c>
      <c r="O24" s="2" t="str">
        <f>IF(Table2[[#This Row],[Heures d''encadrement effectives par semaine]]="","",Table2[[#This Row],[Heures d''encadrement effectives par semaine]]*52)</f>
        <v/>
      </c>
      <c r="P24" s="2" t="str">
        <f>IF(Table2[[#This Row],[N°]]="","",Table2[[#This Row],[Heures d''encadrement effectives par an]]-Table2[[#This Row],[Heures d''encadrement requises par an]])</f>
        <v/>
      </c>
      <c r="Q24" s="2" t="str">
        <f>IF(Table2[[#This Row],[Nom de la mini-crèche]]="","",SUMIF(Table1[Unité],Table2[[#This Row],[Nom de la mini-crèche]],Table1[C1 luxembourgeois
nombre d''heures par semaine]))</f>
        <v/>
      </c>
      <c r="R24" s="2" t="str">
        <f>IF(Table2[[#This Row],[Nom de la mini-crèche]]="","",SUMIF(Table1[Unité],Table2[[#This Row],[Nom de la mini-crèche]],Table1[C1 français
nombre d''heures par semaine]))</f>
        <v/>
      </c>
      <c r="S24" s="2" t="str">
        <f>IF(Table2[[#This Row],[Nom de la mini-crèche]]="","",SUMIFS(Table1[Référent pédagogique
nombre d''heures par semaine],Table1[Unité],Table2[[#This Row],[Nom de la mini-crèche]]))</f>
        <v/>
      </c>
      <c r="T24" s="4" t="str">
        <f>IF(Table2[[#This Row],[N°]]="","",IF(LEFT(Table2[[#This Row],[N° Agrément]],1)="S","RGD_2013",IF(LEFT(Table2[[#This Row],[N° Agrément]],1)="F","RGD_2001","RGD_2005")))</f>
        <v/>
      </c>
      <c r="U24" s="27" t="str">
        <f>IF(Table2[[#This Row],[RGD]]="RGD_2001",IF(SUMIF(Table1[Unité],Table2[[#This Row],[Nom de la mini-crèche]],Table1[Nombre d’heures par semaines])=0,"",IF(Table2[[#This Row],[N°]]="","",SUMIFS(Table1[Nombre d’heures par semaines],Table1[Unité],Table2[[#This Row],[Nom de la mini-crèche]],Table1[Qualifié],Table2[[#Headers],[Qualifié]])/SUMIF(Table1[Unité],Table2[[#This Row],[Nom de la mini-crèche]],Table1[Nombre d’heures par semaines]))),"")</f>
        <v/>
      </c>
      <c r="V24" s="28" t="str">
        <f>IF(Table2[[#This Row],[RGD]]="RGD_2001",IF(SUMIF(Table1[Unité],Table2[[#This Row],[Nom de la mini-crèche]],Table1[Nombre d’heures par semaines])=0,"",IF(Table2[[#This Row],[N°]]="","",SUMIFS(Table1[Nombre d’heures par semaines],Table1[Unité],Table2[[#This Row],[Nom de la mini-crèche]],Table1[Qualifié],Table2[[#Headers],[Non-qualifié]])/SUMIF(Table1[Unité],Table2[[#This Row],[Nom de la mini-crèche]],Table1[Nombre d’heures par semaines]))),"")</f>
        <v/>
      </c>
      <c r="W24" s="27" t="str">
        <f>IF(Table2[[#This Row],[RGD]]="RGD_2005",IF(SUMIF(Table1[Unité],Table2[[#This Row],[Nom de la mini-crèche]],Table1[Nombre d’heures par semaines])=0,"",IF(Table2[[#This Row],[N°]]="","",SUMIFS(Table1[Nombre d’heures par semaines],Table1[Unité],Table2[[#This Row],[Nom de la mini-crèche]],Table1[Qualifié],Table2[[#Headers],[Qualifié au moins 40%]])/SUMIF(Table1[Unité],Table2[[#This Row],[Nom de la mini-crèche]],Table1[Nombre d’heures par semaines]))),"")</f>
        <v/>
      </c>
      <c r="X24" s="30" t="str">
        <f>IF(Table2[[#This Row],[RGD]]="RGD_2005",IF(SUMIF(Table1[Unité],Table2[[#This Row],[Nom de la mini-crèche]],Table1[Nombre d’heures par semaines])=0,"",IF(Table2[[#This Row],[N°]]="","",SUMIFS(Table1[Nombre d’heures par semaines],Table1[Unité],Table2[[#This Row],[Nom de la mini-crèche]],Table1[Qualifié],Table2[[#Headers],[Qualifié domaine psychosocial, pédagogique ou socio éducatif max 40%]])/SUMIF(Table1[Unité],Table2[[#This Row],[Nom de la mini-crèche]],Table1[Nombre d’heures par semaines]))),"")</f>
        <v/>
      </c>
      <c r="Y24" s="28" t="str">
        <f>IF(Table2[[#This Row],[RGD]]="RGD_2005",IF(SUMIF(Table1[Unité],Table2[[#This Row],[Nom de la mini-crèche]],Table1[Nombre d’heures par semaines])=0,"",IF(Table2[[#This Row],[N°]]="","",SUMIFS(Table1[Nombre d’heures par semaines],Table1[Unité],Table2[[#This Row],[Nom de la mini-crèche]],Table1[Qualifié],Table2[[#Headers],[Non qualifié 20%]])/SUMIF(Table1[Unité],Table2[[#This Row],[Nom de la mini-crèche]],Table1[Nombre d’heures par semaines]))),"")</f>
        <v/>
      </c>
      <c r="Z24" s="27" t="str">
        <f>IF(Table2[[#This Row],[RGD]]="RGD_2013",IF(SUMIF(Table1[Unité],Table2[[#This Row],[Nom de la mini-crèche]],Table1[Nombre d’heures par semaines])=0,"",IF(Table2[[#This Row],[N°]]="","",SUMIFS(Table1[Nombre d’heures par semaines],Table1[Unité],Table2[[#This Row],[Nom de la mini-crèche]],Table1[Qualifié],Table2[[#Headers],[Qualifié domaine PS-P-SE au moins 60%]])/SUMIF(Table1[Unité],Table2[[#This Row],[Nom de la mini-crèche]],Table1[Nombre d’heures par semaines]))),"")</f>
        <v/>
      </c>
      <c r="AA24" s="30" t="str">
        <f>IF(Table2[[#This Row],[RGD]]="RGD_2013",IF(SUMIF(Table1[Unité],Table2[[#This Row],[Nom de la mini-crèche]],Table1[Nombre d’heures par semaines])=0,"",IF(Table2[[#This Row],[N°]]="","",SUMIFS(Table1[Nombre d’heures par semaines],Table1[Unité],Table2[[#This Row],[Nom de la mini-crèche]],Table1[Qualifié],Table2[[#Headers],[Qualifié prof. Santé, domaine music. art. motricité max 40%]])/SUMIF(Table1[Unité],Table2[[#This Row],[Nom de la mini-crèche]],Table1[Nombre d’heures par semaines]))),"")</f>
        <v/>
      </c>
      <c r="AB24" s="30" t="str">
        <f>IF(Table2[[#This Row],[RGD]]="RGD_2013",IF(SUMIF(Table1[Unité],Table2[[#This Row],[Nom de la mini-crèche]],Table1[Nombre d’heures par semaines])=0,"",IF(Table2[[#This Row],[N°]]="","",SUMIFS(Table1[Nombre d’heures par semaines],Table1[Unité],Table2[[#This Row],[Nom de la mini-crèche]],Table1[Qualifié],Table2[[#Headers],[Qualifié ASF, DAP domaine, DAP +100h, 5ans +100h, en formation pour domaine PS-P-SE max 1/2 des 40%]])/SUMIF(Table1[Unité],Table2[[#This Row],[Nom de la mini-crèche]],Table1[Nombre d’heures par semaines]))),"")</f>
        <v/>
      </c>
      <c r="AC24" s="27" t="str">
        <f>IF(SUMIF(Table1[Unité],Table2[[#This Row],[Nom de la mini-crèche]],Table1[Nombre d’heures par semaines])=0,"",IF(Table2[[#This Row],[N°]]="","",SUMIFS(Table1[Nombre d’heures par semaines],Table1[Unité],Table2[[#This Row],[Nom de la mini-crèche]],Table1[Qualifié selon RGD 2013 modifié],Table2[[#Headers],[Qualifié domaine PS-P-SE min 60%]])/SUMIF(Table1[Unité],Table2[[#This Row],[Nom de la mini-crèche]],Table1[Nombre d’heures par semaines])))</f>
        <v/>
      </c>
      <c r="AD24" s="30" t="str">
        <f>IF(SUMIF(Table1[Unité],Table2[[#This Row],[Nom de la mini-crèche]],Table1[Nombre d’heures par semaines])=0,"",IF(Table2[[#This Row],[N°]]="","",SUMIFS(Table1[Nombre d’heures par semaines],Table1[Unité],Table2[[#This Row],[Nom de la mini-crèche]],Table1[Qualifié selon RGD 2013 modifié],Table2[[#Headers],[Qualifié prof. Santé, domaine music. art. linguistique, motricité, DAP domaine PS-P-SE max 30%]])/SUMIF(Table1[Unité],Table2[[#This Row],[Nom de la mini-crèche]],Table1[Nombre d’heures par semaines])))</f>
        <v/>
      </c>
      <c r="AE24" s="30" t="str">
        <f>IF(SUMIF(Table1[Unité],Table2[[#This Row],[Nom de la mini-crèche]],Table1[Nombre d’heures par semaines])=0,"",IF(Table2[[#This Row],[N°]]="","",SUMIFS(Table1[Nombre d’heures par semaines],Table1[Unité],Table2[[#This Row],[Nom de la mini-crèche]],Table1[Qualifié selon RGD 2013 modifié],Table2[[#Headers],[En formation domaine PS-P-SE max 2/3 des 40%]])/SUMIF(Table1[Unité],Table2[[#This Row],[Nom de la mini-crèche]],Table1[Nombre d’heures par semaines])))</f>
        <v/>
      </c>
      <c r="AF24" s="28" t="str">
        <f>IF(SUMIF(Table1[Unité],Table2[[#This Row],[Nom de la mini-crèche]],Table1[Nombre d’heures par semaines])=0,"",IF(Table2[[#This Row],[N°]]="","",SUMIFS(Table1[Nombre d’heures par semaines],Table1[Unité],Table2[[#This Row],[Nom de la mini-crèche]],Table1[Qualifié selon RGD 2013 modifié],Table2[[#Headers],[Qualifié ASF, sans qualification +100h, DAP+100h max 10%]])/SUMIF(Table1[Unité],Table2[[#This Row],[Nom de la mini-crèche]],Table1[Nombre d’heures par semaines])))</f>
        <v/>
      </c>
    </row>
    <row r="25" spans="2:32" x14ac:dyDescent="0.25">
      <c r="B25" s="2" t="str">
        <f>IF(C25="","",2)</f>
        <v/>
      </c>
      <c r="C25" s="33"/>
      <c r="D25" s="33"/>
      <c r="E25" s="33"/>
      <c r="F25" s="33"/>
      <c r="G25" s="33"/>
      <c r="H25" s="73" t="str">
        <f ca="1">IF(Table2[[#This Row],[Nom de la mini-crèche]]="","",INDIRECT(ADDRESS(242,9,,,Table2[[#This Row],[N°]]))-INDIRECT(ADDRESS(242,10,,,Table2[[#This Row],[N°]])))</f>
        <v/>
      </c>
      <c r="I25" s="104" t="str">
        <f>IF(Table2[[#This Row],[Nom de la mini-crèche]]="","",Table2[[#This Row],[Capacité maximal selon l''agrément]]*Table2[[#This Row],[Nbre d''heures d''ouverture par semaine]]*Table2[[#This Row],[Nombre de semaines ouvertes par an]])</f>
        <v/>
      </c>
      <c r="J25" s="73" t="str">
        <f ca="1">IF(Table2[[#This Row],[Nom de la mini-crèche]]="","",INDIRECT(ADDRESS(242,12,,,Table2[[#This Row],[N°]]))+INDIRECT(ADDRESS(242,15,,,Table2[[#This Row],[N°]])))</f>
        <v/>
      </c>
      <c r="K25" s="34" t="str">
        <f>IF(Table2[[#This Row],[N°]]="","",Table2[[#This Row],[Heures de présence estimées]]-Table2[[#This Row],[Nombre d’heures d’accueil théoriques par an]])</f>
        <v/>
      </c>
      <c r="L25" s="71" t="str">
        <f>IF(Table2[[#This Row],[Nom de la mini-crèche]]="","",Table2[[#This Row],[Heures d''encadrement requises par an]]/Table2[[#This Row],[Nombre de semaines ouvertes par an]])</f>
        <v/>
      </c>
      <c r="M25" s="73" t="str">
        <f ca="1">IF(Table2[[#This Row],[Nom de la mini-crèche]]="","",INDIRECT(ADDRESS(242,18,,,Table2[[#This Row],[N°]])))</f>
        <v/>
      </c>
      <c r="N25" s="2" t="str">
        <f>IF(Table2[[#This Row],[Nom de la mini-crèche]]="","",SUMIF(Table1[Unité],Table2[[#This Row],[Nom de la mini-crèche]],Table1[Nombre d’heures par semaines]))</f>
        <v/>
      </c>
      <c r="O25" s="2" t="str">
        <f>IF(Table2[[#This Row],[Heures d''encadrement effectives par semaine]]="","",Table2[[#This Row],[Heures d''encadrement effectives par semaine]]*52)</f>
        <v/>
      </c>
      <c r="P25" s="2" t="str">
        <f>IF(Table2[[#This Row],[N°]]="","",Table2[[#This Row],[Heures d''encadrement effectives par an]]-Table2[[#This Row],[Heures d''encadrement requises par an]])</f>
        <v/>
      </c>
      <c r="Q25" s="2" t="str">
        <f>IF(Table2[[#This Row],[Nom de la mini-crèche]]="","",SUMIF(Table1[Unité],Table2[[#This Row],[Nom de la mini-crèche]],Table1[C1 luxembourgeois
nombre d''heures par semaine]))</f>
        <v/>
      </c>
      <c r="R25" s="2" t="str">
        <f>IF(Table2[[#This Row],[Nom de la mini-crèche]]="","",SUMIF(Table1[Unité],Table2[[#This Row],[Nom de la mini-crèche]],Table1[C1 français
nombre d''heures par semaine]))</f>
        <v/>
      </c>
      <c r="S25" s="2" t="str">
        <f>IF(Table2[[#This Row],[Nom de la mini-crèche]]="","",SUMIFS(Table1[Référent pédagogique
nombre d''heures par semaine],Table1[Unité],Table2[[#This Row],[Nom de la mini-crèche]]))</f>
        <v/>
      </c>
      <c r="T25" s="4" t="str">
        <f>IF(Table2[[#This Row],[N°]]="","",IF(LEFT(Table2[[#This Row],[N° Agrément]],1)="S","RGD_2013",IF(LEFT(Table2[[#This Row],[N° Agrément]],1)="F","RGD_2001","RGD_2005")))</f>
        <v/>
      </c>
      <c r="U25" s="27" t="str">
        <f>IF(Table2[[#This Row],[RGD]]="RGD_2001",IF(SUMIF(Table1[Unité],Table2[[#This Row],[Nom de la mini-crèche]],Table1[Nombre d’heures par semaines])=0,"",IF(Table2[[#This Row],[N°]]="","",SUMIFS(Table1[Nombre d’heures par semaines],Table1[Unité],Table2[[#This Row],[Nom de la mini-crèche]],Table1[Qualifié],Table2[[#Headers],[Qualifié]])/SUMIF(Table1[Unité],Table2[[#This Row],[Nom de la mini-crèche]],Table1[Nombre d’heures par semaines]))),"")</f>
        <v/>
      </c>
      <c r="V25" s="28" t="str">
        <f>IF(Table2[[#This Row],[RGD]]="RGD_2001",IF(SUMIF(Table1[Unité],Table2[[#This Row],[Nom de la mini-crèche]],Table1[Nombre d’heures par semaines])=0,"",IF(Table2[[#This Row],[N°]]="","",SUMIFS(Table1[Nombre d’heures par semaines],Table1[Unité],Table2[[#This Row],[Nom de la mini-crèche]],Table1[Qualifié],Table2[[#Headers],[Non-qualifié]])/SUMIF(Table1[Unité],Table2[[#This Row],[Nom de la mini-crèche]],Table1[Nombre d’heures par semaines]))),"")</f>
        <v/>
      </c>
      <c r="W25" s="27" t="str">
        <f>IF(Table2[[#This Row],[RGD]]="RGD_2005",IF(SUMIF(Table1[Unité],Table2[[#This Row],[Nom de la mini-crèche]],Table1[Nombre d’heures par semaines])=0,"",IF(Table2[[#This Row],[N°]]="","",SUMIFS(Table1[Nombre d’heures par semaines],Table1[Unité],Table2[[#This Row],[Nom de la mini-crèche]],Table1[Qualifié],Table2[[#Headers],[Qualifié au moins 40%]])/SUMIF(Table1[Unité],Table2[[#This Row],[Nom de la mini-crèche]],Table1[Nombre d’heures par semaines]))),"")</f>
        <v/>
      </c>
      <c r="X25" s="30" t="str">
        <f>IF(Table2[[#This Row],[RGD]]="RGD_2005",IF(SUMIF(Table1[Unité],Table2[[#This Row],[Nom de la mini-crèche]],Table1[Nombre d’heures par semaines])=0,"",IF(Table2[[#This Row],[N°]]="","",SUMIFS(Table1[Nombre d’heures par semaines],Table1[Unité],Table2[[#This Row],[Nom de la mini-crèche]],Table1[Qualifié],Table2[[#Headers],[Qualifié domaine psychosocial, pédagogique ou socio éducatif max 40%]])/SUMIF(Table1[Unité],Table2[[#This Row],[Nom de la mini-crèche]],Table1[Nombre d’heures par semaines]))),"")</f>
        <v/>
      </c>
      <c r="Y25" s="28" t="str">
        <f>IF(Table2[[#This Row],[RGD]]="RGD_2005",IF(SUMIF(Table1[Unité],Table2[[#This Row],[Nom de la mini-crèche]],Table1[Nombre d’heures par semaines])=0,"",IF(Table2[[#This Row],[N°]]="","",SUMIFS(Table1[Nombre d’heures par semaines],Table1[Unité],Table2[[#This Row],[Nom de la mini-crèche]],Table1[Qualifié],Table2[[#Headers],[Non qualifié 20%]])/SUMIF(Table1[Unité],Table2[[#This Row],[Nom de la mini-crèche]],Table1[Nombre d’heures par semaines]))),"")</f>
        <v/>
      </c>
      <c r="Z25" s="27" t="str">
        <f>IF(Table2[[#This Row],[RGD]]="RGD_2013",IF(SUMIF(Table1[Unité],Table2[[#This Row],[Nom de la mini-crèche]],Table1[Nombre d’heures par semaines])=0,"",IF(Table2[[#This Row],[N°]]="","",SUMIFS(Table1[Nombre d’heures par semaines],Table1[Unité],Table2[[#This Row],[Nom de la mini-crèche]],Table1[Qualifié],Table2[[#Headers],[Qualifié domaine PS-P-SE au moins 60%]])/SUMIF(Table1[Unité],Table2[[#This Row],[Nom de la mini-crèche]],Table1[Nombre d’heures par semaines]))),"")</f>
        <v/>
      </c>
      <c r="AA25" s="30" t="str">
        <f>IF(Table2[[#This Row],[RGD]]="RGD_2013",IF(SUMIF(Table1[Unité],Table2[[#This Row],[Nom de la mini-crèche]],Table1[Nombre d’heures par semaines])=0,"",IF(Table2[[#This Row],[N°]]="","",SUMIFS(Table1[Nombre d’heures par semaines],Table1[Unité],Table2[[#This Row],[Nom de la mini-crèche]],Table1[Qualifié],Table2[[#Headers],[Qualifié prof. Santé, domaine music. art. motricité max 40%]])/SUMIF(Table1[Unité],Table2[[#This Row],[Nom de la mini-crèche]],Table1[Nombre d’heures par semaines]))),"")</f>
        <v/>
      </c>
      <c r="AB25" s="30" t="str">
        <f>IF(Table2[[#This Row],[RGD]]="RGD_2013",IF(SUMIF(Table1[Unité],Table2[[#This Row],[Nom de la mini-crèche]],Table1[Nombre d’heures par semaines])=0,"",IF(Table2[[#This Row],[N°]]="","",SUMIFS(Table1[Nombre d’heures par semaines],Table1[Unité],Table2[[#This Row],[Nom de la mini-crèche]],Table1[Qualifié],Table2[[#Headers],[Qualifié ASF, DAP domaine, DAP +100h, 5ans +100h, en formation pour domaine PS-P-SE max 1/2 des 40%]])/SUMIF(Table1[Unité],Table2[[#This Row],[Nom de la mini-crèche]],Table1[Nombre d’heures par semaines]))),"")</f>
        <v/>
      </c>
      <c r="AC25" s="27" t="str">
        <f>IF(SUMIF(Table1[Unité],Table2[[#This Row],[Nom de la mini-crèche]],Table1[Nombre d’heures par semaines])=0,"",IF(Table2[[#This Row],[N°]]="","",SUMIFS(Table1[Nombre d’heures par semaines],Table1[Unité],Table2[[#This Row],[Nom de la mini-crèche]],Table1[Qualifié selon RGD 2013 modifié],Table2[[#Headers],[Qualifié domaine PS-P-SE min 60%]])/SUMIF(Table1[Unité],Table2[[#This Row],[Nom de la mini-crèche]],Table1[Nombre d’heures par semaines])))</f>
        <v/>
      </c>
      <c r="AD25" s="30" t="str">
        <f>IF(SUMIF(Table1[Unité],Table2[[#This Row],[Nom de la mini-crèche]],Table1[Nombre d’heures par semaines])=0,"",IF(Table2[[#This Row],[N°]]="","",SUMIFS(Table1[Nombre d’heures par semaines],Table1[Unité],Table2[[#This Row],[Nom de la mini-crèche]],Table1[Qualifié selon RGD 2013 modifié],Table2[[#Headers],[Qualifié prof. Santé, domaine music. art. linguistique, motricité, DAP domaine PS-P-SE max 30%]])/SUMIF(Table1[Unité],Table2[[#This Row],[Nom de la mini-crèche]],Table1[Nombre d’heures par semaines])))</f>
        <v/>
      </c>
      <c r="AE25" s="30" t="str">
        <f>IF(SUMIF(Table1[Unité],Table2[[#This Row],[Nom de la mini-crèche]],Table1[Nombre d’heures par semaines])=0,"",IF(Table2[[#This Row],[N°]]="","",SUMIFS(Table1[Nombre d’heures par semaines],Table1[Unité],Table2[[#This Row],[Nom de la mini-crèche]],Table1[Qualifié selon RGD 2013 modifié],Table2[[#Headers],[En formation domaine PS-P-SE max 2/3 des 40%]])/SUMIF(Table1[Unité],Table2[[#This Row],[Nom de la mini-crèche]],Table1[Nombre d’heures par semaines])))</f>
        <v/>
      </c>
      <c r="AF25" s="28" t="str">
        <f>IF(SUMIF(Table1[Unité],Table2[[#This Row],[Nom de la mini-crèche]],Table1[Nombre d’heures par semaines])=0,"",IF(Table2[[#This Row],[N°]]="","",SUMIFS(Table1[Nombre d’heures par semaines],Table1[Unité],Table2[[#This Row],[Nom de la mini-crèche]],Table1[Qualifié selon RGD 2013 modifié],Table2[[#Headers],[Qualifié ASF, sans qualification +100h, DAP+100h max 10%]])/SUMIF(Table1[Unité],Table2[[#This Row],[Nom de la mini-crèche]],Table1[Nombre d’heures par semaines])))</f>
        <v/>
      </c>
    </row>
    <row r="26" spans="2:32" x14ac:dyDescent="0.25">
      <c r="B26" s="2" t="str">
        <f>IF(C26="","",3)</f>
        <v/>
      </c>
      <c r="C26" s="33"/>
      <c r="D26" s="33"/>
      <c r="E26" s="33"/>
      <c r="F26" s="33"/>
      <c r="G26" s="33"/>
      <c r="H26" s="73" t="str">
        <f ca="1">IF(Table2[[#This Row],[Nom de la mini-crèche]]="","",INDIRECT(ADDRESS(242,9,,,Table2[[#This Row],[N°]]))-INDIRECT(ADDRESS(242,10,,,Table2[[#This Row],[N°]])))</f>
        <v/>
      </c>
      <c r="I26" s="104" t="str">
        <f>IF(Table2[[#This Row],[Nom de la mini-crèche]]="","",Table2[[#This Row],[Capacité maximal selon l''agrément]]*Table2[[#This Row],[Nbre d''heures d''ouverture par semaine]]*Table2[[#This Row],[Nombre de semaines ouvertes par an]])</f>
        <v/>
      </c>
      <c r="J26" s="73" t="str">
        <f ca="1">IF(Table2[[#This Row],[Nom de la mini-crèche]]="","",INDIRECT(ADDRESS(242,12,,,Table2[[#This Row],[N°]]))+INDIRECT(ADDRESS(242,15,,,Table2[[#This Row],[N°]])))</f>
        <v/>
      </c>
      <c r="K26" s="34" t="str">
        <f>IF(Table2[[#This Row],[N°]]="","",Table2[[#This Row],[Heures de présence estimées]]-Table2[[#This Row],[Nombre d’heures d’accueil théoriques par an]])</f>
        <v/>
      </c>
      <c r="L26" s="71" t="str">
        <f>IF(Table2[[#This Row],[Nom de la mini-crèche]]="","",Table2[[#This Row],[Heures d''encadrement requises par an]]/Table2[[#This Row],[Nombre de semaines ouvertes par an]])</f>
        <v/>
      </c>
      <c r="M26" s="73" t="str">
        <f ca="1">IF(Table2[[#This Row],[Nom de la mini-crèche]]="","",INDIRECT(ADDRESS(242,18,,,Table2[[#This Row],[N°]])))</f>
        <v/>
      </c>
      <c r="N26" s="2" t="str">
        <f>IF(Table2[[#This Row],[Nom de la mini-crèche]]="","",SUMIF(Table1[Unité],Table2[[#This Row],[Nom de la mini-crèche]],Table1[Nombre d’heures par semaines]))</f>
        <v/>
      </c>
      <c r="O26" s="2" t="str">
        <f>IF(Table2[[#This Row],[Heures d''encadrement effectives par semaine]]="","",Table2[[#This Row],[Heures d''encadrement effectives par semaine]]*52)</f>
        <v/>
      </c>
      <c r="P26" s="2" t="str">
        <f>IF(Table2[[#This Row],[N°]]="","",Table2[[#This Row],[Heures d''encadrement effectives par an]]-Table2[[#This Row],[Heures d''encadrement requises par an]])</f>
        <v/>
      </c>
      <c r="Q26" s="2" t="str">
        <f>IF(Table2[[#This Row],[Nom de la mini-crèche]]="","",SUMIF(Table1[Unité],Table2[[#This Row],[Nom de la mini-crèche]],Table1[C1 luxembourgeois
nombre d''heures par semaine]))</f>
        <v/>
      </c>
      <c r="R26" s="2" t="str">
        <f>IF(Table2[[#This Row],[Nom de la mini-crèche]]="","",SUMIF(Table1[Unité],Table2[[#This Row],[Nom de la mini-crèche]],Table1[C1 français
nombre d''heures par semaine]))</f>
        <v/>
      </c>
      <c r="S26" s="2" t="str">
        <f>IF(Table2[[#This Row],[Nom de la mini-crèche]]="","",SUMIFS(Table1[Référent pédagogique
nombre d''heures par semaine],Table1[Unité],Table2[[#This Row],[Nom de la mini-crèche]]))</f>
        <v/>
      </c>
      <c r="T26" s="4" t="str">
        <f>IF(Table2[[#This Row],[N°]]="","",IF(LEFT(Table2[[#This Row],[N° Agrément]],1)="S","RGD_2013",IF(LEFT(Table2[[#This Row],[N° Agrément]],1)="F","RGD_2001","RGD_2005")))</f>
        <v/>
      </c>
      <c r="U26" s="27" t="str">
        <f>IF(Table2[[#This Row],[RGD]]="RGD_2001",IF(SUMIF(Table1[Unité],Table2[[#This Row],[Nom de la mini-crèche]],Table1[Nombre d’heures par semaines])=0,"",IF(Table2[[#This Row],[N°]]="","",SUMIFS(Table1[Nombre d’heures par semaines],Table1[Unité],Table2[[#This Row],[Nom de la mini-crèche]],Table1[Qualifié],Table2[[#Headers],[Qualifié]])/SUMIF(Table1[Unité],Table2[[#This Row],[Nom de la mini-crèche]],Table1[Nombre d’heures par semaines]))),"")</f>
        <v/>
      </c>
      <c r="V26" s="28" t="str">
        <f>IF(Table2[[#This Row],[RGD]]="RGD_2001",IF(SUMIF(Table1[Unité],Table2[[#This Row],[Nom de la mini-crèche]],Table1[Nombre d’heures par semaines])=0,"",IF(Table2[[#This Row],[N°]]="","",SUMIFS(Table1[Nombre d’heures par semaines],Table1[Unité],Table2[[#This Row],[Nom de la mini-crèche]],Table1[Qualifié],Table2[[#Headers],[Non-qualifié]])/SUMIF(Table1[Unité],Table2[[#This Row],[Nom de la mini-crèche]],Table1[Nombre d’heures par semaines]))),"")</f>
        <v/>
      </c>
      <c r="W26" s="27" t="str">
        <f>IF(Table2[[#This Row],[RGD]]="RGD_2005",IF(SUMIF(Table1[Unité],Table2[[#This Row],[Nom de la mini-crèche]],Table1[Nombre d’heures par semaines])=0,"",IF(Table2[[#This Row],[N°]]="","",SUMIFS(Table1[Nombre d’heures par semaines],Table1[Unité],Table2[[#This Row],[Nom de la mini-crèche]],Table1[Qualifié],Table2[[#Headers],[Qualifié au moins 40%]])/SUMIF(Table1[Unité],Table2[[#This Row],[Nom de la mini-crèche]],Table1[Nombre d’heures par semaines]))),"")</f>
        <v/>
      </c>
      <c r="X26" s="30" t="str">
        <f>IF(Table2[[#This Row],[RGD]]="RGD_2005",IF(SUMIF(Table1[Unité],Table2[[#This Row],[Nom de la mini-crèche]],Table1[Nombre d’heures par semaines])=0,"",IF(Table2[[#This Row],[N°]]="","",SUMIFS(Table1[Nombre d’heures par semaines],Table1[Unité],Table2[[#This Row],[Nom de la mini-crèche]],Table1[Qualifié],Table2[[#Headers],[Qualifié domaine psychosocial, pédagogique ou socio éducatif max 40%]])/SUMIF(Table1[Unité],Table2[[#This Row],[Nom de la mini-crèche]],Table1[Nombre d’heures par semaines]))),"")</f>
        <v/>
      </c>
      <c r="Y26" s="28" t="str">
        <f>IF(Table2[[#This Row],[RGD]]="RGD_2005",IF(SUMIF(Table1[Unité],Table2[[#This Row],[Nom de la mini-crèche]],Table1[Nombre d’heures par semaines])=0,"",IF(Table2[[#This Row],[N°]]="","",SUMIFS(Table1[Nombre d’heures par semaines],Table1[Unité],Table2[[#This Row],[Nom de la mini-crèche]],Table1[Qualifié],Table2[[#Headers],[Non qualifié 20%]])/SUMIF(Table1[Unité],Table2[[#This Row],[Nom de la mini-crèche]],Table1[Nombre d’heures par semaines]))),"")</f>
        <v/>
      </c>
      <c r="Z26" s="27" t="str">
        <f>IF(Table2[[#This Row],[RGD]]="RGD_2013",IF(SUMIF(Table1[Unité],Table2[[#This Row],[Nom de la mini-crèche]],Table1[Nombre d’heures par semaines])=0,"",IF(Table2[[#This Row],[N°]]="","",SUMIFS(Table1[Nombre d’heures par semaines],Table1[Unité],Table2[[#This Row],[Nom de la mini-crèche]],Table1[Qualifié],Table2[[#Headers],[Qualifié domaine PS-P-SE au moins 60%]])/SUMIF(Table1[Unité],Table2[[#This Row],[Nom de la mini-crèche]],Table1[Nombre d’heures par semaines]))),"")</f>
        <v/>
      </c>
      <c r="AA26" s="30" t="str">
        <f>IF(Table2[[#This Row],[RGD]]="RGD_2013",IF(SUMIF(Table1[Unité],Table2[[#This Row],[Nom de la mini-crèche]],Table1[Nombre d’heures par semaines])=0,"",IF(Table2[[#This Row],[N°]]="","",SUMIFS(Table1[Nombre d’heures par semaines],Table1[Unité],Table2[[#This Row],[Nom de la mini-crèche]],Table1[Qualifié],Table2[[#Headers],[Qualifié prof. Santé, domaine music. art. motricité max 40%]])/SUMIF(Table1[Unité],Table2[[#This Row],[Nom de la mini-crèche]],Table1[Nombre d’heures par semaines]))),"")</f>
        <v/>
      </c>
      <c r="AB26" s="30" t="str">
        <f>IF(Table2[[#This Row],[RGD]]="RGD_2013",IF(SUMIF(Table1[Unité],Table2[[#This Row],[Nom de la mini-crèche]],Table1[Nombre d’heures par semaines])=0,"",IF(Table2[[#This Row],[N°]]="","",SUMIFS(Table1[Nombre d’heures par semaines],Table1[Unité],Table2[[#This Row],[Nom de la mini-crèche]],Table1[Qualifié],Table2[[#Headers],[Qualifié ASF, DAP domaine, DAP +100h, 5ans +100h, en formation pour domaine PS-P-SE max 1/2 des 40%]])/SUMIF(Table1[Unité],Table2[[#This Row],[Nom de la mini-crèche]],Table1[Nombre d’heures par semaines]))),"")</f>
        <v/>
      </c>
      <c r="AC26" s="27" t="str">
        <f>IF(SUMIF(Table1[Unité],Table2[[#This Row],[Nom de la mini-crèche]],Table1[Nombre d’heures par semaines])=0,"",IF(Table2[[#This Row],[N°]]="","",SUMIFS(Table1[Nombre d’heures par semaines],Table1[Unité],Table2[[#This Row],[Nom de la mini-crèche]],Table1[Qualifié selon RGD 2013 modifié],Table2[[#Headers],[Qualifié domaine PS-P-SE min 60%]])/SUMIF(Table1[Unité],Table2[[#This Row],[Nom de la mini-crèche]],Table1[Nombre d’heures par semaines])))</f>
        <v/>
      </c>
      <c r="AD26" s="30" t="str">
        <f>IF(SUMIF(Table1[Unité],Table2[[#This Row],[Nom de la mini-crèche]],Table1[Nombre d’heures par semaines])=0,"",IF(Table2[[#This Row],[N°]]="","",SUMIFS(Table1[Nombre d’heures par semaines],Table1[Unité],Table2[[#This Row],[Nom de la mini-crèche]],Table1[Qualifié selon RGD 2013 modifié],Table2[[#Headers],[Qualifié prof. Santé, domaine music. art. linguistique, motricité, DAP domaine PS-P-SE max 30%]])/SUMIF(Table1[Unité],Table2[[#This Row],[Nom de la mini-crèche]],Table1[Nombre d’heures par semaines])))</f>
        <v/>
      </c>
      <c r="AE26" s="30" t="str">
        <f>IF(SUMIF(Table1[Unité],Table2[[#This Row],[Nom de la mini-crèche]],Table1[Nombre d’heures par semaines])=0,"",IF(Table2[[#This Row],[N°]]="","",SUMIFS(Table1[Nombre d’heures par semaines],Table1[Unité],Table2[[#This Row],[Nom de la mini-crèche]],Table1[Qualifié selon RGD 2013 modifié],Table2[[#Headers],[En formation domaine PS-P-SE max 2/3 des 40%]])/SUMIF(Table1[Unité],Table2[[#This Row],[Nom de la mini-crèche]],Table1[Nombre d’heures par semaines])))</f>
        <v/>
      </c>
      <c r="AF26" s="28" t="str">
        <f>IF(SUMIF(Table1[Unité],Table2[[#This Row],[Nom de la mini-crèche]],Table1[Nombre d’heures par semaines])=0,"",IF(Table2[[#This Row],[N°]]="","",SUMIFS(Table1[Nombre d’heures par semaines],Table1[Unité],Table2[[#This Row],[Nom de la mini-crèche]],Table1[Qualifié selon RGD 2013 modifié],Table2[[#Headers],[Qualifié ASF, sans qualification +100h, DAP+100h max 10%]])/SUMIF(Table1[Unité],Table2[[#This Row],[Nom de la mini-crèche]],Table1[Nombre d’heures par semaines])))</f>
        <v/>
      </c>
    </row>
    <row r="27" spans="2:32" x14ac:dyDescent="0.25">
      <c r="B27" s="2" t="str">
        <f>IF(C27="","",4)</f>
        <v/>
      </c>
      <c r="C27" s="33"/>
      <c r="D27" s="33"/>
      <c r="E27" s="33"/>
      <c r="F27" s="33"/>
      <c r="G27" s="33"/>
      <c r="H27" s="73" t="str">
        <f ca="1">IF(Table2[[#This Row],[Nom de la mini-crèche]]="","",INDIRECT(ADDRESS(242,9,,,Table2[[#This Row],[N°]]))-INDIRECT(ADDRESS(242,10,,,Table2[[#This Row],[N°]])))</f>
        <v/>
      </c>
      <c r="I27" s="104" t="str">
        <f>IF(Table2[[#This Row],[Nom de la mini-crèche]]="","",Table2[[#This Row],[Capacité maximal selon l''agrément]]*Table2[[#This Row],[Nbre d''heures d''ouverture par semaine]]*Table2[[#This Row],[Nombre de semaines ouvertes par an]])</f>
        <v/>
      </c>
      <c r="J27" s="73" t="str">
        <f ca="1">IF(Table2[[#This Row],[Nom de la mini-crèche]]="","",INDIRECT(ADDRESS(242,12,,,Table2[[#This Row],[N°]]))+INDIRECT(ADDRESS(242,15,,,Table2[[#This Row],[N°]])))</f>
        <v/>
      </c>
      <c r="K27" s="34" t="str">
        <f>IF(Table2[[#This Row],[N°]]="","",Table2[[#This Row],[Heures de présence estimées]]-Table2[[#This Row],[Nombre d’heures d’accueil théoriques par an]])</f>
        <v/>
      </c>
      <c r="L27" s="71" t="str">
        <f>IF(Table2[[#This Row],[Nom de la mini-crèche]]="","",Table2[[#This Row],[Heures d''encadrement requises par an]]/Table2[[#This Row],[Nombre de semaines ouvertes par an]])</f>
        <v/>
      </c>
      <c r="M27" s="73" t="str">
        <f ca="1">IF(Table2[[#This Row],[Nom de la mini-crèche]]="","",INDIRECT(ADDRESS(242,18,,,Table2[[#This Row],[N°]])))</f>
        <v/>
      </c>
      <c r="N27" s="2" t="str">
        <f>IF(Table2[[#This Row],[Nom de la mini-crèche]]="","",SUMIF(Table1[Unité],Table2[[#This Row],[Nom de la mini-crèche]],Table1[Nombre d’heures par semaines]))</f>
        <v/>
      </c>
      <c r="O27" s="2" t="str">
        <f>IF(Table2[[#This Row],[Heures d''encadrement effectives par semaine]]="","",Table2[[#This Row],[Heures d''encadrement effectives par semaine]]*52)</f>
        <v/>
      </c>
      <c r="P27" s="2" t="str">
        <f>IF(Table2[[#This Row],[N°]]="","",Table2[[#This Row],[Heures d''encadrement effectives par an]]-Table2[[#This Row],[Heures d''encadrement requises par an]])</f>
        <v/>
      </c>
      <c r="Q27" s="2" t="str">
        <f>IF(Table2[[#This Row],[Nom de la mini-crèche]]="","",SUMIF(Table1[Unité],Table2[[#This Row],[Nom de la mini-crèche]],Table1[C1 luxembourgeois
nombre d''heures par semaine]))</f>
        <v/>
      </c>
      <c r="R27" s="2" t="str">
        <f>IF(Table2[[#This Row],[Nom de la mini-crèche]]="","",SUMIF(Table1[Unité],Table2[[#This Row],[Nom de la mini-crèche]],Table1[C1 français
nombre d''heures par semaine]))</f>
        <v/>
      </c>
      <c r="S27" s="2" t="str">
        <f>IF(Table2[[#This Row],[Nom de la mini-crèche]]="","",SUMIFS(Table1[Référent pédagogique
nombre d''heures par semaine],Table1[Unité],Table2[[#This Row],[Nom de la mini-crèche]]))</f>
        <v/>
      </c>
      <c r="T27" s="4" t="str">
        <f>IF(Table2[[#This Row],[N°]]="","",IF(LEFT(Table2[[#This Row],[N° Agrément]],1)="S","RGD_2013",IF(LEFT(Table2[[#This Row],[N° Agrément]],1)="F","RGD_2001","RGD_2005")))</f>
        <v/>
      </c>
      <c r="U27" s="27" t="str">
        <f>IF(Table2[[#This Row],[RGD]]="RGD_2001",IF(SUMIF(Table1[Unité],Table2[[#This Row],[Nom de la mini-crèche]],Table1[Nombre d’heures par semaines])=0,"",IF(Table2[[#This Row],[N°]]="","",SUMIFS(Table1[Nombre d’heures par semaines],Table1[Unité],Table2[[#This Row],[Nom de la mini-crèche]],Table1[Qualifié],Table2[[#Headers],[Qualifié]])/SUMIF(Table1[Unité],Table2[[#This Row],[Nom de la mini-crèche]],Table1[Nombre d’heures par semaines]))),"")</f>
        <v/>
      </c>
      <c r="V27" s="28" t="str">
        <f>IF(Table2[[#This Row],[RGD]]="RGD_2001",IF(SUMIF(Table1[Unité],Table2[[#This Row],[Nom de la mini-crèche]],Table1[Nombre d’heures par semaines])=0,"",IF(Table2[[#This Row],[N°]]="","",SUMIFS(Table1[Nombre d’heures par semaines],Table1[Unité],Table2[[#This Row],[Nom de la mini-crèche]],Table1[Qualifié],Table2[[#Headers],[Non-qualifié]])/SUMIF(Table1[Unité],Table2[[#This Row],[Nom de la mini-crèche]],Table1[Nombre d’heures par semaines]))),"")</f>
        <v/>
      </c>
      <c r="W27" s="27" t="str">
        <f>IF(Table2[[#This Row],[RGD]]="RGD_2005",IF(SUMIF(Table1[Unité],Table2[[#This Row],[Nom de la mini-crèche]],Table1[Nombre d’heures par semaines])=0,"",IF(Table2[[#This Row],[N°]]="","",SUMIFS(Table1[Nombre d’heures par semaines],Table1[Unité],Table2[[#This Row],[Nom de la mini-crèche]],Table1[Qualifié],Table2[[#Headers],[Qualifié au moins 40%]])/SUMIF(Table1[Unité],Table2[[#This Row],[Nom de la mini-crèche]],Table1[Nombre d’heures par semaines]))),"")</f>
        <v/>
      </c>
      <c r="X27" s="30" t="str">
        <f>IF(Table2[[#This Row],[RGD]]="RGD_2005",IF(SUMIF(Table1[Unité],Table2[[#This Row],[Nom de la mini-crèche]],Table1[Nombre d’heures par semaines])=0,"",IF(Table2[[#This Row],[N°]]="","",SUMIFS(Table1[Nombre d’heures par semaines],Table1[Unité],Table2[[#This Row],[Nom de la mini-crèche]],Table1[Qualifié],Table2[[#Headers],[Qualifié domaine psychosocial, pédagogique ou socio éducatif max 40%]])/SUMIF(Table1[Unité],Table2[[#This Row],[Nom de la mini-crèche]],Table1[Nombre d’heures par semaines]))),"")</f>
        <v/>
      </c>
      <c r="Y27" s="28" t="str">
        <f>IF(Table2[[#This Row],[RGD]]="RGD_2005",IF(SUMIF(Table1[Unité],Table2[[#This Row],[Nom de la mini-crèche]],Table1[Nombre d’heures par semaines])=0,"",IF(Table2[[#This Row],[N°]]="","",SUMIFS(Table1[Nombre d’heures par semaines],Table1[Unité],Table2[[#This Row],[Nom de la mini-crèche]],Table1[Qualifié],Table2[[#Headers],[Non qualifié 20%]])/SUMIF(Table1[Unité],Table2[[#This Row],[Nom de la mini-crèche]],Table1[Nombre d’heures par semaines]))),"")</f>
        <v/>
      </c>
      <c r="Z27" s="27" t="str">
        <f>IF(Table2[[#This Row],[RGD]]="RGD_2013",IF(SUMIF(Table1[Unité],Table2[[#This Row],[Nom de la mini-crèche]],Table1[Nombre d’heures par semaines])=0,"",IF(Table2[[#This Row],[N°]]="","",SUMIFS(Table1[Nombre d’heures par semaines],Table1[Unité],Table2[[#This Row],[Nom de la mini-crèche]],Table1[Qualifié],Table2[[#Headers],[Qualifié domaine PS-P-SE au moins 60%]])/SUMIF(Table1[Unité],Table2[[#This Row],[Nom de la mini-crèche]],Table1[Nombre d’heures par semaines]))),"")</f>
        <v/>
      </c>
      <c r="AA27" s="30" t="str">
        <f>IF(Table2[[#This Row],[RGD]]="RGD_2013",IF(SUMIF(Table1[Unité],Table2[[#This Row],[Nom de la mini-crèche]],Table1[Nombre d’heures par semaines])=0,"",IF(Table2[[#This Row],[N°]]="","",SUMIFS(Table1[Nombre d’heures par semaines],Table1[Unité],Table2[[#This Row],[Nom de la mini-crèche]],Table1[Qualifié],Table2[[#Headers],[Qualifié prof. Santé, domaine music. art. motricité max 40%]])/SUMIF(Table1[Unité],Table2[[#This Row],[Nom de la mini-crèche]],Table1[Nombre d’heures par semaines]))),"")</f>
        <v/>
      </c>
      <c r="AB27" s="30" t="str">
        <f>IF(Table2[[#This Row],[RGD]]="RGD_2013",IF(SUMIF(Table1[Unité],Table2[[#This Row],[Nom de la mini-crèche]],Table1[Nombre d’heures par semaines])=0,"",IF(Table2[[#This Row],[N°]]="","",SUMIFS(Table1[Nombre d’heures par semaines],Table1[Unité],Table2[[#This Row],[Nom de la mini-crèche]],Table1[Qualifié],Table2[[#Headers],[Qualifié ASF, DAP domaine, DAP +100h, 5ans +100h, en formation pour domaine PS-P-SE max 1/2 des 40%]])/SUMIF(Table1[Unité],Table2[[#This Row],[Nom de la mini-crèche]],Table1[Nombre d’heures par semaines]))),"")</f>
        <v/>
      </c>
      <c r="AC27" s="27" t="str">
        <f>IF(SUMIF(Table1[Unité],Table2[[#This Row],[Nom de la mini-crèche]],Table1[Nombre d’heures par semaines])=0,"",IF(Table2[[#This Row],[N°]]="","",SUMIFS(Table1[Nombre d’heures par semaines],Table1[Unité],Table2[[#This Row],[Nom de la mini-crèche]],Table1[Qualifié selon RGD 2013 modifié],Table2[[#Headers],[Qualifié domaine PS-P-SE min 60%]])/SUMIF(Table1[Unité],Table2[[#This Row],[Nom de la mini-crèche]],Table1[Nombre d’heures par semaines])))</f>
        <v/>
      </c>
      <c r="AD27" s="30" t="str">
        <f>IF(SUMIF(Table1[Unité],Table2[[#This Row],[Nom de la mini-crèche]],Table1[Nombre d’heures par semaines])=0,"",IF(Table2[[#This Row],[N°]]="","",SUMIFS(Table1[Nombre d’heures par semaines],Table1[Unité],Table2[[#This Row],[Nom de la mini-crèche]],Table1[Qualifié selon RGD 2013 modifié],Table2[[#Headers],[Qualifié prof. Santé, domaine music. art. linguistique, motricité, DAP domaine PS-P-SE max 30%]])/SUMIF(Table1[Unité],Table2[[#This Row],[Nom de la mini-crèche]],Table1[Nombre d’heures par semaines])))</f>
        <v/>
      </c>
      <c r="AE27" s="30" t="str">
        <f>IF(SUMIF(Table1[Unité],Table2[[#This Row],[Nom de la mini-crèche]],Table1[Nombre d’heures par semaines])=0,"",IF(Table2[[#This Row],[N°]]="","",SUMIFS(Table1[Nombre d’heures par semaines],Table1[Unité],Table2[[#This Row],[Nom de la mini-crèche]],Table1[Qualifié selon RGD 2013 modifié],Table2[[#Headers],[En formation domaine PS-P-SE max 2/3 des 40%]])/SUMIF(Table1[Unité],Table2[[#This Row],[Nom de la mini-crèche]],Table1[Nombre d’heures par semaines])))</f>
        <v/>
      </c>
      <c r="AF27" s="28" t="str">
        <f>IF(SUMIF(Table1[Unité],Table2[[#This Row],[Nom de la mini-crèche]],Table1[Nombre d’heures par semaines])=0,"",IF(Table2[[#This Row],[N°]]="","",SUMIFS(Table1[Nombre d’heures par semaines],Table1[Unité],Table2[[#This Row],[Nom de la mini-crèche]],Table1[Qualifié selon RGD 2013 modifié],Table2[[#Headers],[Qualifié ASF, sans qualification +100h, DAP+100h max 10%]])/SUMIF(Table1[Unité],Table2[[#This Row],[Nom de la mini-crèche]],Table1[Nombre d’heures par semaines])))</f>
        <v/>
      </c>
    </row>
    <row r="28" spans="2:32" x14ac:dyDescent="0.25">
      <c r="B28" s="2" t="str">
        <f>IF(C28="","",5)</f>
        <v/>
      </c>
      <c r="C28" s="33"/>
      <c r="D28" s="33"/>
      <c r="E28" s="33"/>
      <c r="F28" s="33"/>
      <c r="G28" s="33"/>
      <c r="H28" s="73" t="str">
        <f ca="1">IF(Table2[[#This Row],[Nom de la mini-crèche]]="","",INDIRECT(ADDRESS(242,9,,,Table2[[#This Row],[N°]]))-INDIRECT(ADDRESS(242,10,,,Table2[[#This Row],[N°]])))</f>
        <v/>
      </c>
      <c r="I28" s="104" t="str">
        <f>IF(Table2[[#This Row],[Nom de la mini-crèche]]="","",Table2[[#This Row],[Capacité maximal selon l''agrément]]*Table2[[#This Row],[Nbre d''heures d''ouverture par semaine]]*Table2[[#This Row],[Nombre de semaines ouvertes par an]])</f>
        <v/>
      </c>
      <c r="J28" s="73" t="str">
        <f ca="1">IF(Table2[[#This Row],[Nom de la mini-crèche]]="","",INDIRECT(ADDRESS(242,12,,,Table2[[#This Row],[N°]]))+INDIRECT(ADDRESS(242,15,,,Table2[[#This Row],[N°]])))</f>
        <v/>
      </c>
      <c r="K28" s="34" t="str">
        <f>IF(Table2[[#This Row],[N°]]="","",Table2[[#This Row],[Heures de présence estimées]]-Table2[[#This Row],[Nombre d’heures d’accueil théoriques par an]])</f>
        <v/>
      </c>
      <c r="L28" s="71" t="str">
        <f>IF(Table2[[#This Row],[Nom de la mini-crèche]]="","",Table2[[#This Row],[Heures d''encadrement requises par an]]/Table2[[#This Row],[Nombre de semaines ouvertes par an]])</f>
        <v/>
      </c>
      <c r="M28" s="73" t="str">
        <f ca="1">IF(Table2[[#This Row],[Nom de la mini-crèche]]="","",INDIRECT(ADDRESS(242,18,,,Table2[[#This Row],[N°]])))</f>
        <v/>
      </c>
      <c r="N28" s="2" t="str">
        <f>IF(Table2[[#This Row],[Nom de la mini-crèche]]="","",SUMIF(Table1[Unité],Table2[[#This Row],[Nom de la mini-crèche]],Table1[Nombre d’heures par semaines]))</f>
        <v/>
      </c>
      <c r="O28" s="2" t="str">
        <f>IF(Table2[[#This Row],[Heures d''encadrement effectives par semaine]]="","",Table2[[#This Row],[Heures d''encadrement effectives par semaine]]*52)</f>
        <v/>
      </c>
      <c r="P28" s="2" t="str">
        <f>IF(Table2[[#This Row],[N°]]="","",Table2[[#This Row],[Heures d''encadrement effectives par an]]-Table2[[#This Row],[Heures d''encadrement requises par an]])</f>
        <v/>
      </c>
      <c r="Q28" s="2" t="str">
        <f>IF(Table2[[#This Row],[Nom de la mini-crèche]]="","",SUMIF(Table1[Unité],Table2[[#This Row],[Nom de la mini-crèche]],Table1[C1 luxembourgeois
nombre d''heures par semaine]))</f>
        <v/>
      </c>
      <c r="R28" s="2" t="str">
        <f>IF(Table2[[#This Row],[Nom de la mini-crèche]]="","",SUMIF(Table1[Unité],Table2[[#This Row],[Nom de la mini-crèche]],Table1[C1 français
nombre d''heures par semaine]))</f>
        <v/>
      </c>
      <c r="S28" s="2" t="str">
        <f>IF(Table2[[#This Row],[Nom de la mini-crèche]]="","",SUMIFS(Table1[Référent pédagogique
nombre d''heures par semaine],Table1[Unité],Table2[[#This Row],[Nom de la mini-crèche]]))</f>
        <v/>
      </c>
      <c r="T28" s="4" t="str">
        <f>IF(Table2[[#This Row],[N°]]="","",IF(LEFT(Table2[[#This Row],[N° Agrément]],1)="S","RGD_2013",IF(LEFT(Table2[[#This Row],[N° Agrément]],1)="F","RGD_2001","RGD_2005")))</f>
        <v/>
      </c>
      <c r="U28" s="27" t="str">
        <f>IF(Table2[[#This Row],[RGD]]="RGD_2001",IF(SUMIF(Table1[Unité],Table2[[#This Row],[Nom de la mini-crèche]],Table1[Nombre d’heures par semaines])=0,"",IF(Table2[[#This Row],[N°]]="","",SUMIFS(Table1[Nombre d’heures par semaines],Table1[Unité],Table2[[#This Row],[Nom de la mini-crèche]],Table1[Qualifié],Table2[[#Headers],[Qualifié]])/SUMIF(Table1[Unité],Table2[[#This Row],[Nom de la mini-crèche]],Table1[Nombre d’heures par semaines]))),"")</f>
        <v/>
      </c>
      <c r="V28" s="28" t="str">
        <f>IF(Table2[[#This Row],[RGD]]="RGD_2001",IF(SUMIF(Table1[Unité],Table2[[#This Row],[Nom de la mini-crèche]],Table1[Nombre d’heures par semaines])=0,"",IF(Table2[[#This Row],[N°]]="","",SUMIFS(Table1[Nombre d’heures par semaines],Table1[Unité],Table2[[#This Row],[Nom de la mini-crèche]],Table1[Qualifié],Table2[[#Headers],[Non-qualifié]])/SUMIF(Table1[Unité],Table2[[#This Row],[Nom de la mini-crèche]],Table1[Nombre d’heures par semaines]))),"")</f>
        <v/>
      </c>
      <c r="W28" s="27" t="str">
        <f>IF(Table2[[#This Row],[RGD]]="RGD_2005",IF(SUMIF(Table1[Unité],Table2[[#This Row],[Nom de la mini-crèche]],Table1[Nombre d’heures par semaines])=0,"",IF(Table2[[#This Row],[N°]]="","",SUMIFS(Table1[Nombre d’heures par semaines],Table1[Unité],Table2[[#This Row],[Nom de la mini-crèche]],Table1[Qualifié],Table2[[#Headers],[Qualifié au moins 40%]])/SUMIF(Table1[Unité],Table2[[#This Row],[Nom de la mini-crèche]],Table1[Nombre d’heures par semaines]))),"")</f>
        <v/>
      </c>
      <c r="X28" s="30" t="str">
        <f>IF(Table2[[#This Row],[RGD]]="RGD_2005",IF(SUMIF(Table1[Unité],Table2[[#This Row],[Nom de la mini-crèche]],Table1[Nombre d’heures par semaines])=0,"",IF(Table2[[#This Row],[N°]]="","",SUMIFS(Table1[Nombre d’heures par semaines],Table1[Unité],Table2[[#This Row],[Nom de la mini-crèche]],Table1[Qualifié],Table2[[#Headers],[Qualifié domaine psychosocial, pédagogique ou socio éducatif max 40%]])/SUMIF(Table1[Unité],Table2[[#This Row],[Nom de la mini-crèche]],Table1[Nombre d’heures par semaines]))),"")</f>
        <v/>
      </c>
      <c r="Y28" s="28" t="str">
        <f>IF(Table2[[#This Row],[RGD]]="RGD_2005",IF(SUMIF(Table1[Unité],Table2[[#This Row],[Nom de la mini-crèche]],Table1[Nombre d’heures par semaines])=0,"",IF(Table2[[#This Row],[N°]]="","",SUMIFS(Table1[Nombre d’heures par semaines],Table1[Unité],Table2[[#This Row],[Nom de la mini-crèche]],Table1[Qualifié],Table2[[#Headers],[Non qualifié 20%]])/SUMIF(Table1[Unité],Table2[[#This Row],[Nom de la mini-crèche]],Table1[Nombre d’heures par semaines]))),"")</f>
        <v/>
      </c>
      <c r="Z28" s="27" t="str">
        <f>IF(Table2[[#This Row],[RGD]]="RGD_2013",IF(SUMIF(Table1[Unité],Table2[[#This Row],[Nom de la mini-crèche]],Table1[Nombre d’heures par semaines])=0,"",IF(Table2[[#This Row],[N°]]="","",SUMIFS(Table1[Nombre d’heures par semaines],Table1[Unité],Table2[[#This Row],[Nom de la mini-crèche]],Table1[Qualifié],Table2[[#Headers],[Qualifié domaine PS-P-SE au moins 60%]])/SUMIF(Table1[Unité],Table2[[#This Row],[Nom de la mini-crèche]],Table1[Nombre d’heures par semaines]))),"")</f>
        <v/>
      </c>
      <c r="AA28" s="30" t="str">
        <f>IF(Table2[[#This Row],[RGD]]="RGD_2013",IF(SUMIF(Table1[Unité],Table2[[#This Row],[Nom de la mini-crèche]],Table1[Nombre d’heures par semaines])=0,"",IF(Table2[[#This Row],[N°]]="","",SUMIFS(Table1[Nombre d’heures par semaines],Table1[Unité],Table2[[#This Row],[Nom de la mini-crèche]],Table1[Qualifié],Table2[[#Headers],[Qualifié prof. Santé, domaine music. art. motricité max 40%]])/SUMIF(Table1[Unité],Table2[[#This Row],[Nom de la mini-crèche]],Table1[Nombre d’heures par semaines]))),"")</f>
        <v/>
      </c>
      <c r="AB28" s="30" t="str">
        <f>IF(Table2[[#This Row],[RGD]]="RGD_2013",IF(SUMIF(Table1[Unité],Table2[[#This Row],[Nom de la mini-crèche]],Table1[Nombre d’heures par semaines])=0,"",IF(Table2[[#This Row],[N°]]="","",SUMIFS(Table1[Nombre d’heures par semaines],Table1[Unité],Table2[[#This Row],[Nom de la mini-crèche]],Table1[Qualifié],Table2[[#Headers],[Qualifié ASF, DAP domaine, DAP +100h, 5ans +100h, en formation pour domaine PS-P-SE max 1/2 des 40%]])/SUMIF(Table1[Unité],Table2[[#This Row],[Nom de la mini-crèche]],Table1[Nombre d’heures par semaines]))),"")</f>
        <v/>
      </c>
      <c r="AC28" s="27" t="str">
        <f>IF(SUMIF(Table1[Unité],Table2[[#This Row],[Nom de la mini-crèche]],Table1[Nombre d’heures par semaines])=0,"",IF(Table2[[#This Row],[N°]]="","",SUMIFS(Table1[Nombre d’heures par semaines],Table1[Unité],Table2[[#This Row],[Nom de la mini-crèche]],Table1[Qualifié selon RGD 2013 modifié],Table2[[#Headers],[Qualifié domaine PS-P-SE min 60%]])/SUMIF(Table1[Unité],Table2[[#This Row],[Nom de la mini-crèche]],Table1[Nombre d’heures par semaines])))</f>
        <v/>
      </c>
      <c r="AD28" s="30" t="str">
        <f>IF(SUMIF(Table1[Unité],Table2[[#This Row],[Nom de la mini-crèche]],Table1[Nombre d’heures par semaines])=0,"",IF(Table2[[#This Row],[N°]]="","",SUMIFS(Table1[Nombre d’heures par semaines],Table1[Unité],Table2[[#This Row],[Nom de la mini-crèche]],Table1[Qualifié selon RGD 2013 modifié],Table2[[#Headers],[Qualifié prof. Santé, domaine music. art. linguistique, motricité, DAP domaine PS-P-SE max 30%]])/SUMIF(Table1[Unité],Table2[[#This Row],[Nom de la mini-crèche]],Table1[Nombre d’heures par semaines])))</f>
        <v/>
      </c>
      <c r="AE28" s="30" t="str">
        <f>IF(SUMIF(Table1[Unité],Table2[[#This Row],[Nom de la mini-crèche]],Table1[Nombre d’heures par semaines])=0,"",IF(Table2[[#This Row],[N°]]="","",SUMIFS(Table1[Nombre d’heures par semaines],Table1[Unité],Table2[[#This Row],[Nom de la mini-crèche]],Table1[Qualifié selon RGD 2013 modifié],Table2[[#Headers],[En formation domaine PS-P-SE max 2/3 des 40%]])/SUMIF(Table1[Unité],Table2[[#This Row],[Nom de la mini-crèche]],Table1[Nombre d’heures par semaines])))</f>
        <v/>
      </c>
      <c r="AF28" s="28" t="str">
        <f>IF(SUMIF(Table1[Unité],Table2[[#This Row],[Nom de la mini-crèche]],Table1[Nombre d’heures par semaines])=0,"",IF(Table2[[#This Row],[N°]]="","",SUMIFS(Table1[Nombre d’heures par semaines],Table1[Unité],Table2[[#This Row],[Nom de la mini-crèche]],Table1[Qualifié selon RGD 2013 modifié],Table2[[#Headers],[Qualifié ASF, sans qualification +100h, DAP+100h max 10%]])/SUMIF(Table1[Unité],Table2[[#This Row],[Nom de la mini-crèche]],Table1[Nombre d’heures par semaines])))</f>
        <v/>
      </c>
    </row>
    <row r="29" spans="2:32" x14ac:dyDescent="0.25">
      <c r="B29" s="2" t="str">
        <f>IF(C29="","",6)</f>
        <v/>
      </c>
      <c r="C29" s="33"/>
      <c r="D29" s="33"/>
      <c r="E29" s="33"/>
      <c r="F29" s="33"/>
      <c r="G29" s="33"/>
      <c r="H29" s="73" t="str">
        <f ca="1">IF(Table2[[#This Row],[Nom de la mini-crèche]]="","",INDIRECT(ADDRESS(242,9,,,Table2[[#This Row],[N°]]))-INDIRECT(ADDRESS(242,10,,,Table2[[#This Row],[N°]])))</f>
        <v/>
      </c>
      <c r="I29" s="104" t="str">
        <f>IF(Table2[[#This Row],[Nom de la mini-crèche]]="","",Table2[[#This Row],[Capacité maximal selon l''agrément]]*Table2[[#This Row],[Nbre d''heures d''ouverture par semaine]]*Table2[[#This Row],[Nombre de semaines ouvertes par an]])</f>
        <v/>
      </c>
      <c r="J29" s="73" t="str">
        <f ca="1">IF(Table2[[#This Row],[Nom de la mini-crèche]]="","",INDIRECT(ADDRESS(242,12,,,Table2[[#This Row],[N°]]))+INDIRECT(ADDRESS(242,15,,,Table2[[#This Row],[N°]])))</f>
        <v/>
      </c>
      <c r="K29" s="34" t="str">
        <f>IF(Table2[[#This Row],[N°]]="","",Table2[[#This Row],[Heures de présence estimées]]-Table2[[#This Row],[Nombre d’heures d’accueil théoriques par an]])</f>
        <v/>
      </c>
      <c r="L29" s="71" t="str">
        <f>IF(Table2[[#This Row],[Nom de la mini-crèche]]="","",Table2[[#This Row],[Heures d''encadrement requises par an]]/Table2[[#This Row],[Nombre de semaines ouvertes par an]])</f>
        <v/>
      </c>
      <c r="M29" s="73" t="str">
        <f ca="1">IF(Table2[[#This Row],[Nom de la mini-crèche]]="","",INDIRECT(ADDRESS(242,18,,,Table2[[#This Row],[N°]])))</f>
        <v/>
      </c>
      <c r="N29" s="2" t="str">
        <f>IF(Table2[[#This Row],[Nom de la mini-crèche]]="","",SUMIF(Table1[Unité],Table2[[#This Row],[Nom de la mini-crèche]],Table1[Nombre d’heures par semaines]))</f>
        <v/>
      </c>
      <c r="O29" s="2" t="str">
        <f>IF(Table2[[#This Row],[Heures d''encadrement effectives par semaine]]="","",Table2[[#This Row],[Heures d''encadrement effectives par semaine]]*52)</f>
        <v/>
      </c>
      <c r="P29" s="2" t="str">
        <f>IF(Table2[[#This Row],[N°]]="","",Table2[[#This Row],[Heures d''encadrement effectives par an]]-Table2[[#This Row],[Heures d''encadrement requises par an]])</f>
        <v/>
      </c>
      <c r="Q29" s="2" t="str">
        <f>IF(Table2[[#This Row],[Nom de la mini-crèche]]="","",SUMIF(Table1[Unité],Table2[[#This Row],[Nom de la mini-crèche]],Table1[C1 luxembourgeois
nombre d''heures par semaine]))</f>
        <v/>
      </c>
      <c r="R29" s="2" t="str">
        <f>IF(Table2[[#This Row],[Nom de la mini-crèche]]="","",SUMIF(Table1[Unité],Table2[[#This Row],[Nom de la mini-crèche]],Table1[C1 français
nombre d''heures par semaine]))</f>
        <v/>
      </c>
      <c r="S29" s="2" t="str">
        <f>IF(Table2[[#This Row],[Nom de la mini-crèche]]="","",SUMIFS(Table1[Référent pédagogique
nombre d''heures par semaine],Table1[Unité],Table2[[#This Row],[Nom de la mini-crèche]]))</f>
        <v/>
      </c>
      <c r="T29" s="4" t="str">
        <f>IF(Table2[[#This Row],[N°]]="","",IF(LEFT(Table2[[#This Row],[N° Agrément]],1)="S","RGD_2013",IF(LEFT(Table2[[#This Row],[N° Agrément]],1)="F","RGD_2001","RGD_2005")))</f>
        <v/>
      </c>
      <c r="U29" s="27" t="str">
        <f>IF(Table2[[#This Row],[RGD]]="RGD_2001",IF(SUMIF(Table1[Unité],Table2[[#This Row],[Nom de la mini-crèche]],Table1[Nombre d’heures par semaines])=0,"",IF(Table2[[#This Row],[N°]]="","",SUMIFS(Table1[Nombre d’heures par semaines],Table1[Unité],Table2[[#This Row],[Nom de la mini-crèche]],Table1[Qualifié],Table2[[#Headers],[Qualifié]])/SUMIF(Table1[Unité],Table2[[#This Row],[Nom de la mini-crèche]],Table1[Nombre d’heures par semaines]))),"")</f>
        <v/>
      </c>
      <c r="V29" s="28" t="str">
        <f>IF(Table2[[#This Row],[RGD]]="RGD_2001",IF(SUMIF(Table1[Unité],Table2[[#This Row],[Nom de la mini-crèche]],Table1[Nombre d’heures par semaines])=0,"",IF(Table2[[#This Row],[N°]]="","",SUMIFS(Table1[Nombre d’heures par semaines],Table1[Unité],Table2[[#This Row],[Nom de la mini-crèche]],Table1[Qualifié],Table2[[#Headers],[Non-qualifié]])/SUMIF(Table1[Unité],Table2[[#This Row],[Nom de la mini-crèche]],Table1[Nombre d’heures par semaines]))),"")</f>
        <v/>
      </c>
      <c r="W29" s="27" t="str">
        <f>IF(Table2[[#This Row],[RGD]]="RGD_2005",IF(SUMIF(Table1[Unité],Table2[[#This Row],[Nom de la mini-crèche]],Table1[Nombre d’heures par semaines])=0,"",IF(Table2[[#This Row],[N°]]="","",SUMIFS(Table1[Nombre d’heures par semaines],Table1[Unité],Table2[[#This Row],[Nom de la mini-crèche]],Table1[Qualifié],Table2[[#Headers],[Qualifié au moins 40%]])/SUMIF(Table1[Unité],Table2[[#This Row],[Nom de la mini-crèche]],Table1[Nombre d’heures par semaines]))),"")</f>
        <v/>
      </c>
      <c r="X29" s="30" t="str">
        <f>IF(Table2[[#This Row],[RGD]]="RGD_2005",IF(SUMIF(Table1[Unité],Table2[[#This Row],[Nom de la mini-crèche]],Table1[Nombre d’heures par semaines])=0,"",IF(Table2[[#This Row],[N°]]="","",SUMIFS(Table1[Nombre d’heures par semaines],Table1[Unité],Table2[[#This Row],[Nom de la mini-crèche]],Table1[Qualifié],Table2[[#Headers],[Qualifié domaine psychosocial, pédagogique ou socio éducatif max 40%]])/SUMIF(Table1[Unité],Table2[[#This Row],[Nom de la mini-crèche]],Table1[Nombre d’heures par semaines]))),"")</f>
        <v/>
      </c>
      <c r="Y29" s="28" t="str">
        <f>IF(Table2[[#This Row],[RGD]]="RGD_2005",IF(SUMIF(Table1[Unité],Table2[[#This Row],[Nom de la mini-crèche]],Table1[Nombre d’heures par semaines])=0,"",IF(Table2[[#This Row],[N°]]="","",SUMIFS(Table1[Nombre d’heures par semaines],Table1[Unité],Table2[[#This Row],[Nom de la mini-crèche]],Table1[Qualifié],Table2[[#Headers],[Non qualifié 20%]])/SUMIF(Table1[Unité],Table2[[#This Row],[Nom de la mini-crèche]],Table1[Nombre d’heures par semaines]))),"")</f>
        <v/>
      </c>
      <c r="Z29" s="27" t="str">
        <f>IF(Table2[[#This Row],[RGD]]="RGD_2013",IF(SUMIF(Table1[Unité],Table2[[#This Row],[Nom de la mini-crèche]],Table1[Nombre d’heures par semaines])=0,"",IF(Table2[[#This Row],[N°]]="","",SUMIFS(Table1[Nombre d’heures par semaines],Table1[Unité],Table2[[#This Row],[Nom de la mini-crèche]],Table1[Qualifié],Table2[[#Headers],[Qualifié domaine PS-P-SE au moins 60%]])/SUMIF(Table1[Unité],Table2[[#This Row],[Nom de la mini-crèche]],Table1[Nombre d’heures par semaines]))),"")</f>
        <v/>
      </c>
      <c r="AA29" s="30" t="str">
        <f>IF(Table2[[#This Row],[RGD]]="RGD_2013",IF(SUMIF(Table1[Unité],Table2[[#This Row],[Nom de la mini-crèche]],Table1[Nombre d’heures par semaines])=0,"",IF(Table2[[#This Row],[N°]]="","",SUMIFS(Table1[Nombre d’heures par semaines],Table1[Unité],Table2[[#This Row],[Nom de la mini-crèche]],Table1[Qualifié],Table2[[#Headers],[Qualifié prof. Santé, domaine music. art. motricité max 40%]])/SUMIF(Table1[Unité],Table2[[#This Row],[Nom de la mini-crèche]],Table1[Nombre d’heures par semaines]))),"")</f>
        <v/>
      </c>
      <c r="AB29" s="30" t="str">
        <f>IF(Table2[[#This Row],[RGD]]="RGD_2013",IF(SUMIF(Table1[Unité],Table2[[#This Row],[Nom de la mini-crèche]],Table1[Nombre d’heures par semaines])=0,"",IF(Table2[[#This Row],[N°]]="","",SUMIFS(Table1[Nombre d’heures par semaines],Table1[Unité],Table2[[#This Row],[Nom de la mini-crèche]],Table1[Qualifié],Table2[[#Headers],[Qualifié ASF, DAP domaine, DAP +100h, 5ans +100h, en formation pour domaine PS-P-SE max 1/2 des 40%]])/SUMIF(Table1[Unité],Table2[[#This Row],[Nom de la mini-crèche]],Table1[Nombre d’heures par semaines]))),"")</f>
        <v/>
      </c>
      <c r="AC29" s="27" t="str">
        <f>IF(SUMIF(Table1[Unité],Table2[[#This Row],[Nom de la mini-crèche]],Table1[Nombre d’heures par semaines])=0,"",IF(Table2[[#This Row],[N°]]="","",SUMIFS(Table1[Nombre d’heures par semaines],Table1[Unité],Table2[[#This Row],[Nom de la mini-crèche]],Table1[Qualifié selon RGD 2013 modifié],Table2[[#Headers],[Qualifié domaine PS-P-SE min 60%]])/SUMIF(Table1[Unité],Table2[[#This Row],[Nom de la mini-crèche]],Table1[Nombre d’heures par semaines])))</f>
        <v/>
      </c>
      <c r="AD29" s="30" t="str">
        <f>IF(SUMIF(Table1[Unité],Table2[[#This Row],[Nom de la mini-crèche]],Table1[Nombre d’heures par semaines])=0,"",IF(Table2[[#This Row],[N°]]="","",SUMIFS(Table1[Nombre d’heures par semaines],Table1[Unité],Table2[[#This Row],[Nom de la mini-crèche]],Table1[Qualifié selon RGD 2013 modifié],Table2[[#Headers],[Qualifié prof. Santé, domaine music. art. linguistique, motricité, DAP domaine PS-P-SE max 30%]])/SUMIF(Table1[Unité],Table2[[#This Row],[Nom de la mini-crèche]],Table1[Nombre d’heures par semaines])))</f>
        <v/>
      </c>
      <c r="AE29" s="30" t="str">
        <f>IF(SUMIF(Table1[Unité],Table2[[#This Row],[Nom de la mini-crèche]],Table1[Nombre d’heures par semaines])=0,"",IF(Table2[[#This Row],[N°]]="","",SUMIFS(Table1[Nombre d’heures par semaines],Table1[Unité],Table2[[#This Row],[Nom de la mini-crèche]],Table1[Qualifié selon RGD 2013 modifié],Table2[[#Headers],[En formation domaine PS-P-SE max 2/3 des 40%]])/SUMIF(Table1[Unité],Table2[[#This Row],[Nom de la mini-crèche]],Table1[Nombre d’heures par semaines])))</f>
        <v/>
      </c>
      <c r="AF29" s="28" t="str">
        <f>IF(SUMIF(Table1[Unité],Table2[[#This Row],[Nom de la mini-crèche]],Table1[Nombre d’heures par semaines])=0,"",IF(Table2[[#This Row],[N°]]="","",SUMIFS(Table1[Nombre d’heures par semaines],Table1[Unité],Table2[[#This Row],[Nom de la mini-crèche]],Table1[Qualifié selon RGD 2013 modifié],Table2[[#Headers],[Qualifié ASF, sans qualification +100h, DAP+100h max 10%]])/SUMIF(Table1[Unité],Table2[[#This Row],[Nom de la mini-crèche]],Table1[Nombre d’heures par semaines])))</f>
        <v/>
      </c>
    </row>
    <row r="30" spans="2:32" x14ac:dyDescent="0.25">
      <c r="B30" s="2" t="str">
        <f>IF(C30="","",7)</f>
        <v/>
      </c>
      <c r="C30" s="33"/>
      <c r="D30" s="33"/>
      <c r="E30" s="33"/>
      <c r="F30" s="33"/>
      <c r="G30" s="33"/>
      <c r="H30" s="73" t="str">
        <f ca="1">IF(Table2[[#This Row],[Nom de la mini-crèche]]="","",INDIRECT(ADDRESS(242,9,,,Table2[[#This Row],[N°]]))-INDIRECT(ADDRESS(242,10,,,Table2[[#This Row],[N°]])))</f>
        <v/>
      </c>
      <c r="I30" s="104" t="str">
        <f>IF(Table2[[#This Row],[Nom de la mini-crèche]]="","",Table2[[#This Row],[Capacité maximal selon l''agrément]]*Table2[[#This Row],[Nbre d''heures d''ouverture par semaine]]*Table2[[#This Row],[Nombre de semaines ouvertes par an]])</f>
        <v/>
      </c>
      <c r="J30" s="73" t="str">
        <f ca="1">IF(Table2[[#This Row],[Nom de la mini-crèche]]="","",INDIRECT(ADDRESS(242,12,,,Table2[[#This Row],[N°]]))+INDIRECT(ADDRESS(242,15,,,Table2[[#This Row],[N°]])))</f>
        <v/>
      </c>
      <c r="K30" s="34" t="str">
        <f>IF(Table2[[#This Row],[N°]]="","",Table2[[#This Row],[Heures de présence estimées]]-Table2[[#This Row],[Nombre d’heures d’accueil théoriques par an]])</f>
        <v/>
      </c>
      <c r="L30" s="71" t="str">
        <f>IF(Table2[[#This Row],[Nom de la mini-crèche]]="","",Table2[[#This Row],[Heures d''encadrement requises par an]]/Table2[[#This Row],[Nombre de semaines ouvertes par an]])</f>
        <v/>
      </c>
      <c r="M30" s="73" t="str">
        <f ca="1">IF(Table2[[#This Row],[Nom de la mini-crèche]]="","",INDIRECT(ADDRESS(242,18,,,Table2[[#This Row],[N°]])))</f>
        <v/>
      </c>
      <c r="N30" s="2" t="str">
        <f>IF(Table2[[#This Row],[Nom de la mini-crèche]]="","",SUMIF(Table1[Unité],Table2[[#This Row],[Nom de la mini-crèche]],Table1[Nombre d’heures par semaines]))</f>
        <v/>
      </c>
      <c r="O30" s="2" t="str">
        <f>IF(Table2[[#This Row],[Heures d''encadrement effectives par semaine]]="","",Table2[[#This Row],[Heures d''encadrement effectives par semaine]]*52)</f>
        <v/>
      </c>
      <c r="P30" s="2" t="str">
        <f>IF(Table2[[#This Row],[N°]]="","",Table2[[#This Row],[Heures d''encadrement effectives par an]]-Table2[[#This Row],[Heures d''encadrement requises par an]])</f>
        <v/>
      </c>
      <c r="Q30" s="2" t="str">
        <f>IF(Table2[[#This Row],[Nom de la mini-crèche]]="","",SUMIF(Table1[Unité],Table2[[#This Row],[Nom de la mini-crèche]],Table1[C1 luxembourgeois
nombre d''heures par semaine]))</f>
        <v/>
      </c>
      <c r="R30" s="2" t="str">
        <f>IF(Table2[[#This Row],[Nom de la mini-crèche]]="","",SUMIF(Table1[Unité],Table2[[#This Row],[Nom de la mini-crèche]],Table1[C1 français
nombre d''heures par semaine]))</f>
        <v/>
      </c>
      <c r="S30" s="2" t="str">
        <f>IF(Table2[[#This Row],[Nom de la mini-crèche]]="","",SUMIFS(Table1[Référent pédagogique
nombre d''heures par semaine],Table1[Unité],Table2[[#This Row],[Nom de la mini-crèche]]))</f>
        <v/>
      </c>
      <c r="T30" s="4" t="str">
        <f>IF(Table2[[#This Row],[N°]]="","",IF(LEFT(Table2[[#This Row],[N° Agrément]],1)="S","RGD_2013",IF(LEFT(Table2[[#This Row],[N° Agrément]],1)="F","RGD_2001","RGD_2005")))</f>
        <v/>
      </c>
      <c r="U30" s="27" t="str">
        <f>IF(Table2[[#This Row],[RGD]]="RGD_2001",IF(SUMIF(Table1[Unité],Table2[[#This Row],[Nom de la mini-crèche]],Table1[Nombre d’heures par semaines])=0,"",IF(Table2[[#This Row],[N°]]="","",SUMIFS(Table1[Nombre d’heures par semaines],Table1[Unité],Table2[[#This Row],[Nom de la mini-crèche]],Table1[Qualifié],Table2[[#Headers],[Qualifié]])/SUMIF(Table1[Unité],Table2[[#This Row],[Nom de la mini-crèche]],Table1[Nombre d’heures par semaines]))),"")</f>
        <v/>
      </c>
      <c r="V30" s="28" t="str">
        <f>IF(Table2[[#This Row],[RGD]]="RGD_2001",IF(SUMIF(Table1[Unité],Table2[[#This Row],[Nom de la mini-crèche]],Table1[Nombre d’heures par semaines])=0,"",IF(Table2[[#This Row],[N°]]="","",SUMIFS(Table1[Nombre d’heures par semaines],Table1[Unité],Table2[[#This Row],[Nom de la mini-crèche]],Table1[Qualifié],Table2[[#Headers],[Non-qualifié]])/SUMIF(Table1[Unité],Table2[[#This Row],[Nom de la mini-crèche]],Table1[Nombre d’heures par semaines]))),"")</f>
        <v/>
      </c>
      <c r="W30" s="27" t="str">
        <f>IF(Table2[[#This Row],[RGD]]="RGD_2005",IF(SUMIF(Table1[Unité],Table2[[#This Row],[Nom de la mini-crèche]],Table1[Nombre d’heures par semaines])=0,"",IF(Table2[[#This Row],[N°]]="","",SUMIFS(Table1[Nombre d’heures par semaines],Table1[Unité],Table2[[#This Row],[Nom de la mini-crèche]],Table1[Qualifié],Table2[[#Headers],[Qualifié au moins 40%]])/SUMIF(Table1[Unité],Table2[[#This Row],[Nom de la mini-crèche]],Table1[Nombre d’heures par semaines]))),"")</f>
        <v/>
      </c>
      <c r="X30" s="30" t="str">
        <f>IF(Table2[[#This Row],[RGD]]="RGD_2005",IF(SUMIF(Table1[Unité],Table2[[#This Row],[Nom de la mini-crèche]],Table1[Nombre d’heures par semaines])=0,"",IF(Table2[[#This Row],[N°]]="","",SUMIFS(Table1[Nombre d’heures par semaines],Table1[Unité],Table2[[#This Row],[Nom de la mini-crèche]],Table1[Qualifié],Table2[[#Headers],[Qualifié domaine psychosocial, pédagogique ou socio éducatif max 40%]])/SUMIF(Table1[Unité],Table2[[#This Row],[Nom de la mini-crèche]],Table1[Nombre d’heures par semaines]))),"")</f>
        <v/>
      </c>
      <c r="Y30" s="28" t="str">
        <f>IF(Table2[[#This Row],[RGD]]="RGD_2005",IF(SUMIF(Table1[Unité],Table2[[#This Row],[Nom de la mini-crèche]],Table1[Nombre d’heures par semaines])=0,"",IF(Table2[[#This Row],[N°]]="","",SUMIFS(Table1[Nombre d’heures par semaines],Table1[Unité],Table2[[#This Row],[Nom de la mini-crèche]],Table1[Qualifié],Table2[[#Headers],[Non qualifié 20%]])/SUMIF(Table1[Unité],Table2[[#This Row],[Nom de la mini-crèche]],Table1[Nombre d’heures par semaines]))),"")</f>
        <v/>
      </c>
      <c r="Z30" s="27" t="str">
        <f>IF(Table2[[#This Row],[RGD]]="RGD_2013",IF(SUMIF(Table1[Unité],Table2[[#This Row],[Nom de la mini-crèche]],Table1[Nombre d’heures par semaines])=0,"",IF(Table2[[#This Row],[N°]]="","",SUMIFS(Table1[Nombre d’heures par semaines],Table1[Unité],Table2[[#This Row],[Nom de la mini-crèche]],Table1[Qualifié],Table2[[#Headers],[Qualifié domaine PS-P-SE au moins 60%]])/SUMIF(Table1[Unité],Table2[[#This Row],[Nom de la mini-crèche]],Table1[Nombre d’heures par semaines]))),"")</f>
        <v/>
      </c>
      <c r="AA30" s="30" t="str">
        <f>IF(Table2[[#This Row],[RGD]]="RGD_2013",IF(SUMIF(Table1[Unité],Table2[[#This Row],[Nom de la mini-crèche]],Table1[Nombre d’heures par semaines])=0,"",IF(Table2[[#This Row],[N°]]="","",SUMIFS(Table1[Nombre d’heures par semaines],Table1[Unité],Table2[[#This Row],[Nom de la mini-crèche]],Table1[Qualifié],Table2[[#Headers],[Qualifié prof. Santé, domaine music. art. motricité max 40%]])/SUMIF(Table1[Unité],Table2[[#This Row],[Nom de la mini-crèche]],Table1[Nombre d’heures par semaines]))),"")</f>
        <v/>
      </c>
      <c r="AB30" s="30" t="str">
        <f>IF(Table2[[#This Row],[RGD]]="RGD_2013",IF(SUMIF(Table1[Unité],Table2[[#This Row],[Nom de la mini-crèche]],Table1[Nombre d’heures par semaines])=0,"",IF(Table2[[#This Row],[N°]]="","",SUMIFS(Table1[Nombre d’heures par semaines],Table1[Unité],Table2[[#This Row],[Nom de la mini-crèche]],Table1[Qualifié],Table2[[#Headers],[Qualifié ASF, DAP domaine, DAP +100h, 5ans +100h, en formation pour domaine PS-P-SE max 1/2 des 40%]])/SUMIF(Table1[Unité],Table2[[#This Row],[Nom de la mini-crèche]],Table1[Nombre d’heures par semaines]))),"")</f>
        <v/>
      </c>
      <c r="AC30" s="27" t="str">
        <f>IF(SUMIF(Table1[Unité],Table2[[#This Row],[Nom de la mini-crèche]],Table1[Nombre d’heures par semaines])=0,"",IF(Table2[[#This Row],[N°]]="","",SUMIFS(Table1[Nombre d’heures par semaines],Table1[Unité],Table2[[#This Row],[Nom de la mini-crèche]],Table1[Qualifié selon RGD 2013 modifié],Table2[[#Headers],[Qualifié domaine PS-P-SE min 60%]])/SUMIF(Table1[Unité],Table2[[#This Row],[Nom de la mini-crèche]],Table1[Nombre d’heures par semaines])))</f>
        <v/>
      </c>
      <c r="AD30" s="30" t="str">
        <f>IF(SUMIF(Table1[Unité],Table2[[#This Row],[Nom de la mini-crèche]],Table1[Nombre d’heures par semaines])=0,"",IF(Table2[[#This Row],[N°]]="","",SUMIFS(Table1[Nombre d’heures par semaines],Table1[Unité],Table2[[#This Row],[Nom de la mini-crèche]],Table1[Qualifié selon RGD 2013 modifié],Table2[[#Headers],[Qualifié prof. Santé, domaine music. art. linguistique, motricité, DAP domaine PS-P-SE max 30%]])/SUMIF(Table1[Unité],Table2[[#This Row],[Nom de la mini-crèche]],Table1[Nombre d’heures par semaines])))</f>
        <v/>
      </c>
      <c r="AE30" s="30" t="str">
        <f>IF(SUMIF(Table1[Unité],Table2[[#This Row],[Nom de la mini-crèche]],Table1[Nombre d’heures par semaines])=0,"",IF(Table2[[#This Row],[N°]]="","",SUMIFS(Table1[Nombre d’heures par semaines],Table1[Unité],Table2[[#This Row],[Nom de la mini-crèche]],Table1[Qualifié selon RGD 2013 modifié],Table2[[#Headers],[En formation domaine PS-P-SE max 2/3 des 40%]])/SUMIF(Table1[Unité],Table2[[#This Row],[Nom de la mini-crèche]],Table1[Nombre d’heures par semaines])))</f>
        <v/>
      </c>
      <c r="AF30" s="28" t="str">
        <f>IF(SUMIF(Table1[Unité],Table2[[#This Row],[Nom de la mini-crèche]],Table1[Nombre d’heures par semaines])=0,"",IF(Table2[[#This Row],[N°]]="","",SUMIFS(Table1[Nombre d’heures par semaines],Table1[Unité],Table2[[#This Row],[Nom de la mini-crèche]],Table1[Qualifié selon RGD 2013 modifié],Table2[[#Headers],[Qualifié ASF, sans qualification +100h, DAP+100h max 10%]])/SUMIF(Table1[Unité],Table2[[#This Row],[Nom de la mini-crèche]],Table1[Nombre d’heures par semaines])))</f>
        <v/>
      </c>
    </row>
    <row r="31" spans="2:32" x14ac:dyDescent="0.25">
      <c r="B31" s="2" t="str">
        <f>IF(C31="","",8)</f>
        <v/>
      </c>
      <c r="C31" s="33"/>
      <c r="D31" s="33"/>
      <c r="E31" s="33"/>
      <c r="F31" s="33"/>
      <c r="G31" s="33"/>
      <c r="H31" s="73" t="str">
        <f ca="1">IF(Table2[[#This Row],[Nom de la mini-crèche]]="","",INDIRECT(ADDRESS(242,9,,,Table2[[#This Row],[N°]]))-INDIRECT(ADDRESS(242,10,,,Table2[[#This Row],[N°]])))</f>
        <v/>
      </c>
      <c r="I31" s="104" t="str">
        <f>IF(Table2[[#This Row],[Nom de la mini-crèche]]="","",Table2[[#This Row],[Capacité maximal selon l''agrément]]*Table2[[#This Row],[Nbre d''heures d''ouverture par semaine]]*Table2[[#This Row],[Nombre de semaines ouvertes par an]])</f>
        <v/>
      </c>
      <c r="J31" s="73" t="str">
        <f ca="1">IF(Table2[[#This Row],[Nom de la mini-crèche]]="","",INDIRECT(ADDRESS(242,12,,,Table2[[#This Row],[N°]]))+INDIRECT(ADDRESS(242,15,,,Table2[[#This Row],[N°]])))</f>
        <v/>
      </c>
      <c r="K31" s="34" t="str">
        <f>IF(Table2[[#This Row],[N°]]="","",Table2[[#This Row],[Heures de présence estimées]]-Table2[[#This Row],[Nombre d’heures d’accueil théoriques par an]])</f>
        <v/>
      </c>
      <c r="L31" s="71" t="str">
        <f>IF(Table2[[#This Row],[Nom de la mini-crèche]]="","",Table2[[#This Row],[Heures d''encadrement requises par an]]/Table2[[#This Row],[Nombre de semaines ouvertes par an]])</f>
        <v/>
      </c>
      <c r="M31" s="73" t="str">
        <f ca="1">IF(Table2[[#This Row],[Nom de la mini-crèche]]="","",INDIRECT(ADDRESS(242,18,,,Table2[[#This Row],[N°]])))</f>
        <v/>
      </c>
      <c r="N31" s="2" t="str">
        <f>IF(Table2[[#This Row],[Nom de la mini-crèche]]="","",SUMIF(Table1[Unité],Table2[[#This Row],[Nom de la mini-crèche]],Table1[Nombre d’heures par semaines]))</f>
        <v/>
      </c>
      <c r="O31" s="2" t="str">
        <f>IF(Table2[[#This Row],[Heures d''encadrement effectives par semaine]]="","",Table2[[#This Row],[Heures d''encadrement effectives par semaine]]*52)</f>
        <v/>
      </c>
      <c r="P31" s="2" t="str">
        <f>IF(Table2[[#This Row],[N°]]="","",Table2[[#This Row],[Heures d''encadrement effectives par an]]-Table2[[#This Row],[Heures d''encadrement requises par an]])</f>
        <v/>
      </c>
      <c r="Q31" s="2" t="str">
        <f>IF(Table2[[#This Row],[Nom de la mini-crèche]]="","",SUMIF(Table1[Unité],Table2[[#This Row],[Nom de la mini-crèche]],Table1[C1 luxembourgeois
nombre d''heures par semaine]))</f>
        <v/>
      </c>
      <c r="R31" s="2" t="str">
        <f>IF(Table2[[#This Row],[Nom de la mini-crèche]]="","",SUMIF(Table1[Unité],Table2[[#This Row],[Nom de la mini-crèche]],Table1[C1 français
nombre d''heures par semaine]))</f>
        <v/>
      </c>
      <c r="S31" s="2" t="str">
        <f>IF(Table2[[#This Row],[Nom de la mini-crèche]]="","",SUMIFS(Table1[Référent pédagogique
nombre d''heures par semaine],Table1[Unité],Table2[[#This Row],[Nom de la mini-crèche]]))</f>
        <v/>
      </c>
      <c r="T31" s="4" t="str">
        <f>IF(Table2[[#This Row],[N°]]="","",IF(LEFT(Table2[[#This Row],[N° Agrément]],1)="S","RGD_2013",IF(LEFT(Table2[[#This Row],[N° Agrément]],1)="F","RGD_2001","RGD_2005")))</f>
        <v/>
      </c>
      <c r="U31" s="27" t="str">
        <f>IF(Table2[[#This Row],[RGD]]="RGD_2001",IF(SUMIF(Table1[Unité],Table2[[#This Row],[Nom de la mini-crèche]],Table1[Nombre d’heures par semaines])=0,"",IF(Table2[[#This Row],[N°]]="","",SUMIFS(Table1[Nombre d’heures par semaines],Table1[Unité],Table2[[#This Row],[Nom de la mini-crèche]],Table1[Qualifié],Table2[[#Headers],[Qualifié]])/SUMIF(Table1[Unité],Table2[[#This Row],[Nom de la mini-crèche]],Table1[Nombre d’heures par semaines]))),"")</f>
        <v/>
      </c>
      <c r="V31" s="28" t="str">
        <f>IF(Table2[[#This Row],[RGD]]="RGD_2001",IF(SUMIF(Table1[Unité],Table2[[#This Row],[Nom de la mini-crèche]],Table1[Nombre d’heures par semaines])=0,"",IF(Table2[[#This Row],[N°]]="","",SUMIFS(Table1[Nombre d’heures par semaines],Table1[Unité],Table2[[#This Row],[Nom de la mini-crèche]],Table1[Qualifié],Table2[[#Headers],[Non-qualifié]])/SUMIF(Table1[Unité],Table2[[#This Row],[Nom de la mini-crèche]],Table1[Nombre d’heures par semaines]))),"")</f>
        <v/>
      </c>
      <c r="W31" s="27" t="str">
        <f>IF(Table2[[#This Row],[RGD]]="RGD_2005",IF(SUMIF(Table1[Unité],Table2[[#This Row],[Nom de la mini-crèche]],Table1[Nombre d’heures par semaines])=0,"",IF(Table2[[#This Row],[N°]]="","",SUMIFS(Table1[Nombre d’heures par semaines],Table1[Unité],Table2[[#This Row],[Nom de la mini-crèche]],Table1[Qualifié],Table2[[#Headers],[Qualifié au moins 40%]])/SUMIF(Table1[Unité],Table2[[#This Row],[Nom de la mini-crèche]],Table1[Nombre d’heures par semaines]))),"")</f>
        <v/>
      </c>
      <c r="X31" s="30" t="str">
        <f>IF(Table2[[#This Row],[RGD]]="RGD_2005",IF(SUMIF(Table1[Unité],Table2[[#This Row],[Nom de la mini-crèche]],Table1[Nombre d’heures par semaines])=0,"",IF(Table2[[#This Row],[N°]]="","",SUMIFS(Table1[Nombre d’heures par semaines],Table1[Unité],Table2[[#This Row],[Nom de la mini-crèche]],Table1[Qualifié],Table2[[#Headers],[Qualifié domaine psychosocial, pédagogique ou socio éducatif max 40%]])/SUMIF(Table1[Unité],Table2[[#This Row],[Nom de la mini-crèche]],Table1[Nombre d’heures par semaines]))),"")</f>
        <v/>
      </c>
      <c r="Y31" s="28" t="str">
        <f>IF(Table2[[#This Row],[RGD]]="RGD_2005",IF(SUMIF(Table1[Unité],Table2[[#This Row],[Nom de la mini-crèche]],Table1[Nombre d’heures par semaines])=0,"",IF(Table2[[#This Row],[N°]]="","",SUMIFS(Table1[Nombre d’heures par semaines],Table1[Unité],Table2[[#This Row],[Nom de la mini-crèche]],Table1[Qualifié],Table2[[#Headers],[Non qualifié 20%]])/SUMIF(Table1[Unité],Table2[[#This Row],[Nom de la mini-crèche]],Table1[Nombre d’heures par semaines]))),"")</f>
        <v/>
      </c>
      <c r="Z31" s="27" t="str">
        <f>IF(Table2[[#This Row],[RGD]]="RGD_2013",IF(SUMIF(Table1[Unité],Table2[[#This Row],[Nom de la mini-crèche]],Table1[Nombre d’heures par semaines])=0,"",IF(Table2[[#This Row],[N°]]="","",SUMIFS(Table1[Nombre d’heures par semaines],Table1[Unité],Table2[[#This Row],[Nom de la mini-crèche]],Table1[Qualifié],Table2[[#Headers],[Qualifié domaine PS-P-SE au moins 60%]])/SUMIF(Table1[Unité],Table2[[#This Row],[Nom de la mini-crèche]],Table1[Nombre d’heures par semaines]))),"")</f>
        <v/>
      </c>
      <c r="AA31" s="30" t="str">
        <f>IF(Table2[[#This Row],[RGD]]="RGD_2013",IF(SUMIF(Table1[Unité],Table2[[#This Row],[Nom de la mini-crèche]],Table1[Nombre d’heures par semaines])=0,"",IF(Table2[[#This Row],[N°]]="","",SUMIFS(Table1[Nombre d’heures par semaines],Table1[Unité],Table2[[#This Row],[Nom de la mini-crèche]],Table1[Qualifié],Table2[[#Headers],[Qualifié prof. Santé, domaine music. art. motricité max 40%]])/SUMIF(Table1[Unité],Table2[[#This Row],[Nom de la mini-crèche]],Table1[Nombre d’heures par semaines]))),"")</f>
        <v/>
      </c>
      <c r="AB31" s="30" t="str">
        <f>IF(Table2[[#This Row],[RGD]]="RGD_2013",IF(SUMIF(Table1[Unité],Table2[[#This Row],[Nom de la mini-crèche]],Table1[Nombre d’heures par semaines])=0,"",IF(Table2[[#This Row],[N°]]="","",SUMIFS(Table1[Nombre d’heures par semaines],Table1[Unité],Table2[[#This Row],[Nom de la mini-crèche]],Table1[Qualifié],Table2[[#Headers],[Qualifié ASF, DAP domaine, DAP +100h, 5ans +100h, en formation pour domaine PS-P-SE max 1/2 des 40%]])/SUMIF(Table1[Unité],Table2[[#This Row],[Nom de la mini-crèche]],Table1[Nombre d’heures par semaines]))),"")</f>
        <v/>
      </c>
      <c r="AC31" s="27" t="str">
        <f>IF(SUMIF(Table1[Unité],Table2[[#This Row],[Nom de la mini-crèche]],Table1[Nombre d’heures par semaines])=0,"",IF(Table2[[#This Row],[N°]]="","",SUMIFS(Table1[Nombre d’heures par semaines],Table1[Unité],Table2[[#This Row],[Nom de la mini-crèche]],Table1[Qualifié selon RGD 2013 modifié],Table2[[#Headers],[Qualifié domaine PS-P-SE min 60%]])/SUMIF(Table1[Unité],Table2[[#This Row],[Nom de la mini-crèche]],Table1[Nombre d’heures par semaines])))</f>
        <v/>
      </c>
      <c r="AD31" s="30" t="str">
        <f>IF(SUMIF(Table1[Unité],Table2[[#This Row],[Nom de la mini-crèche]],Table1[Nombre d’heures par semaines])=0,"",IF(Table2[[#This Row],[N°]]="","",SUMIFS(Table1[Nombre d’heures par semaines],Table1[Unité],Table2[[#This Row],[Nom de la mini-crèche]],Table1[Qualifié selon RGD 2013 modifié],Table2[[#Headers],[Qualifié prof. Santé, domaine music. art. linguistique, motricité, DAP domaine PS-P-SE max 30%]])/SUMIF(Table1[Unité],Table2[[#This Row],[Nom de la mini-crèche]],Table1[Nombre d’heures par semaines])))</f>
        <v/>
      </c>
      <c r="AE31" s="30" t="str">
        <f>IF(SUMIF(Table1[Unité],Table2[[#This Row],[Nom de la mini-crèche]],Table1[Nombre d’heures par semaines])=0,"",IF(Table2[[#This Row],[N°]]="","",SUMIFS(Table1[Nombre d’heures par semaines],Table1[Unité],Table2[[#This Row],[Nom de la mini-crèche]],Table1[Qualifié selon RGD 2013 modifié],Table2[[#Headers],[En formation domaine PS-P-SE max 2/3 des 40%]])/SUMIF(Table1[Unité],Table2[[#This Row],[Nom de la mini-crèche]],Table1[Nombre d’heures par semaines])))</f>
        <v/>
      </c>
      <c r="AF31" s="28" t="str">
        <f>IF(SUMIF(Table1[Unité],Table2[[#This Row],[Nom de la mini-crèche]],Table1[Nombre d’heures par semaines])=0,"",IF(Table2[[#This Row],[N°]]="","",SUMIFS(Table1[Nombre d’heures par semaines],Table1[Unité],Table2[[#This Row],[Nom de la mini-crèche]],Table1[Qualifié selon RGD 2013 modifié],Table2[[#Headers],[Qualifié ASF, sans qualification +100h, DAP+100h max 10%]])/SUMIF(Table1[Unité],Table2[[#This Row],[Nom de la mini-crèche]],Table1[Nombre d’heures par semaines])))</f>
        <v/>
      </c>
    </row>
    <row r="32" spans="2:32" x14ac:dyDescent="0.25">
      <c r="B32" s="2" t="str">
        <f>IF(C32="","",9)</f>
        <v/>
      </c>
      <c r="C32" s="33"/>
      <c r="D32" s="33"/>
      <c r="E32" s="33"/>
      <c r="F32" s="33"/>
      <c r="G32" s="33"/>
      <c r="H32" s="73" t="str">
        <f ca="1">IF(Table2[[#This Row],[Nom de la mini-crèche]]="","",INDIRECT(ADDRESS(242,9,,,Table2[[#This Row],[N°]]))-INDIRECT(ADDRESS(242,10,,,Table2[[#This Row],[N°]])))</f>
        <v/>
      </c>
      <c r="I32" s="104" t="str">
        <f>IF(Table2[[#This Row],[Nom de la mini-crèche]]="","",Table2[[#This Row],[Capacité maximal selon l''agrément]]*Table2[[#This Row],[Nbre d''heures d''ouverture par semaine]]*Table2[[#This Row],[Nombre de semaines ouvertes par an]])</f>
        <v/>
      </c>
      <c r="J32" s="73" t="str">
        <f ca="1">IF(Table2[[#This Row],[Nom de la mini-crèche]]="","",INDIRECT(ADDRESS(242,12,,,Table2[[#This Row],[N°]]))+INDIRECT(ADDRESS(242,15,,,Table2[[#This Row],[N°]])))</f>
        <v/>
      </c>
      <c r="K32" s="34" t="str">
        <f>IF(Table2[[#This Row],[N°]]="","",Table2[[#This Row],[Heures de présence estimées]]-Table2[[#This Row],[Nombre d’heures d’accueil théoriques par an]])</f>
        <v/>
      </c>
      <c r="L32" s="71" t="str">
        <f>IF(Table2[[#This Row],[Nom de la mini-crèche]]="","",Table2[[#This Row],[Heures d''encadrement requises par an]]/Table2[[#This Row],[Nombre de semaines ouvertes par an]])</f>
        <v/>
      </c>
      <c r="M32" s="73" t="str">
        <f ca="1">IF(Table2[[#This Row],[Nom de la mini-crèche]]="","",INDIRECT(ADDRESS(242,18,,,Table2[[#This Row],[N°]])))</f>
        <v/>
      </c>
      <c r="N32" s="2" t="str">
        <f>IF(Table2[[#This Row],[Nom de la mini-crèche]]="","",SUMIF(Table1[Unité],Table2[[#This Row],[Nom de la mini-crèche]],Table1[Nombre d’heures par semaines]))</f>
        <v/>
      </c>
      <c r="O32" s="2" t="str">
        <f>IF(Table2[[#This Row],[Heures d''encadrement effectives par semaine]]="","",Table2[[#This Row],[Heures d''encadrement effectives par semaine]]*52)</f>
        <v/>
      </c>
      <c r="P32" s="2" t="str">
        <f>IF(Table2[[#This Row],[N°]]="","",Table2[[#This Row],[Heures d''encadrement effectives par an]]-Table2[[#This Row],[Heures d''encadrement requises par an]])</f>
        <v/>
      </c>
      <c r="Q32" s="2" t="str">
        <f>IF(Table2[[#This Row],[Nom de la mini-crèche]]="","",SUMIF(Table1[Unité],Table2[[#This Row],[Nom de la mini-crèche]],Table1[C1 luxembourgeois
nombre d''heures par semaine]))</f>
        <v/>
      </c>
      <c r="R32" s="2" t="str">
        <f>IF(Table2[[#This Row],[Nom de la mini-crèche]]="","",SUMIF(Table1[Unité],Table2[[#This Row],[Nom de la mini-crèche]],Table1[C1 français
nombre d''heures par semaine]))</f>
        <v/>
      </c>
      <c r="S32" s="2" t="str">
        <f>IF(Table2[[#This Row],[Nom de la mini-crèche]]="","",SUMIFS(Table1[Référent pédagogique
nombre d''heures par semaine],Table1[Unité],Table2[[#This Row],[Nom de la mini-crèche]]))</f>
        <v/>
      </c>
      <c r="T32" s="4" t="str">
        <f>IF(Table2[[#This Row],[N°]]="","",IF(LEFT(Table2[[#This Row],[N° Agrément]],1)="S","RGD_2013",IF(LEFT(Table2[[#This Row],[N° Agrément]],1)="F","RGD_2001","RGD_2005")))</f>
        <v/>
      </c>
      <c r="U32" s="27" t="str">
        <f>IF(Table2[[#This Row],[RGD]]="RGD_2001",IF(SUMIF(Table1[Unité],Table2[[#This Row],[Nom de la mini-crèche]],Table1[Nombre d’heures par semaines])=0,"",IF(Table2[[#This Row],[N°]]="","",SUMIFS(Table1[Nombre d’heures par semaines],Table1[Unité],Table2[[#This Row],[Nom de la mini-crèche]],Table1[Qualifié],Table2[[#Headers],[Qualifié]])/SUMIF(Table1[Unité],Table2[[#This Row],[Nom de la mini-crèche]],Table1[Nombre d’heures par semaines]))),"")</f>
        <v/>
      </c>
      <c r="V32" s="28" t="str">
        <f>IF(Table2[[#This Row],[RGD]]="RGD_2001",IF(SUMIF(Table1[Unité],Table2[[#This Row],[Nom de la mini-crèche]],Table1[Nombre d’heures par semaines])=0,"",IF(Table2[[#This Row],[N°]]="","",SUMIFS(Table1[Nombre d’heures par semaines],Table1[Unité],Table2[[#This Row],[Nom de la mini-crèche]],Table1[Qualifié],Table2[[#Headers],[Non-qualifié]])/SUMIF(Table1[Unité],Table2[[#This Row],[Nom de la mini-crèche]],Table1[Nombre d’heures par semaines]))),"")</f>
        <v/>
      </c>
      <c r="W32" s="27" t="str">
        <f>IF(Table2[[#This Row],[RGD]]="RGD_2005",IF(SUMIF(Table1[Unité],Table2[[#This Row],[Nom de la mini-crèche]],Table1[Nombre d’heures par semaines])=0,"",IF(Table2[[#This Row],[N°]]="","",SUMIFS(Table1[Nombre d’heures par semaines],Table1[Unité],Table2[[#This Row],[Nom de la mini-crèche]],Table1[Qualifié],Table2[[#Headers],[Qualifié au moins 40%]])/SUMIF(Table1[Unité],Table2[[#This Row],[Nom de la mini-crèche]],Table1[Nombre d’heures par semaines]))),"")</f>
        <v/>
      </c>
      <c r="X32" s="30" t="str">
        <f>IF(Table2[[#This Row],[RGD]]="RGD_2005",IF(SUMIF(Table1[Unité],Table2[[#This Row],[Nom de la mini-crèche]],Table1[Nombre d’heures par semaines])=0,"",IF(Table2[[#This Row],[N°]]="","",SUMIFS(Table1[Nombre d’heures par semaines],Table1[Unité],Table2[[#This Row],[Nom de la mini-crèche]],Table1[Qualifié],Table2[[#Headers],[Qualifié domaine psychosocial, pédagogique ou socio éducatif max 40%]])/SUMIF(Table1[Unité],Table2[[#This Row],[Nom de la mini-crèche]],Table1[Nombre d’heures par semaines]))),"")</f>
        <v/>
      </c>
      <c r="Y32" s="28" t="str">
        <f>IF(Table2[[#This Row],[RGD]]="RGD_2005",IF(SUMIF(Table1[Unité],Table2[[#This Row],[Nom de la mini-crèche]],Table1[Nombre d’heures par semaines])=0,"",IF(Table2[[#This Row],[N°]]="","",SUMIFS(Table1[Nombre d’heures par semaines],Table1[Unité],Table2[[#This Row],[Nom de la mini-crèche]],Table1[Qualifié],Table2[[#Headers],[Non qualifié 20%]])/SUMIF(Table1[Unité],Table2[[#This Row],[Nom de la mini-crèche]],Table1[Nombre d’heures par semaines]))),"")</f>
        <v/>
      </c>
      <c r="Z32" s="27" t="str">
        <f>IF(Table2[[#This Row],[RGD]]="RGD_2013",IF(SUMIF(Table1[Unité],Table2[[#This Row],[Nom de la mini-crèche]],Table1[Nombre d’heures par semaines])=0,"",IF(Table2[[#This Row],[N°]]="","",SUMIFS(Table1[Nombre d’heures par semaines],Table1[Unité],Table2[[#This Row],[Nom de la mini-crèche]],Table1[Qualifié],Table2[[#Headers],[Qualifié domaine PS-P-SE au moins 60%]])/SUMIF(Table1[Unité],Table2[[#This Row],[Nom de la mini-crèche]],Table1[Nombre d’heures par semaines]))),"")</f>
        <v/>
      </c>
      <c r="AA32" s="30" t="str">
        <f>IF(Table2[[#This Row],[RGD]]="RGD_2013",IF(SUMIF(Table1[Unité],Table2[[#This Row],[Nom de la mini-crèche]],Table1[Nombre d’heures par semaines])=0,"",IF(Table2[[#This Row],[N°]]="","",SUMIFS(Table1[Nombre d’heures par semaines],Table1[Unité],Table2[[#This Row],[Nom de la mini-crèche]],Table1[Qualifié],Table2[[#Headers],[Qualifié prof. Santé, domaine music. art. motricité max 40%]])/SUMIF(Table1[Unité],Table2[[#This Row],[Nom de la mini-crèche]],Table1[Nombre d’heures par semaines]))),"")</f>
        <v/>
      </c>
      <c r="AB32" s="30" t="str">
        <f>IF(Table2[[#This Row],[RGD]]="RGD_2013",IF(SUMIF(Table1[Unité],Table2[[#This Row],[Nom de la mini-crèche]],Table1[Nombre d’heures par semaines])=0,"",IF(Table2[[#This Row],[N°]]="","",SUMIFS(Table1[Nombre d’heures par semaines],Table1[Unité],Table2[[#This Row],[Nom de la mini-crèche]],Table1[Qualifié],Table2[[#Headers],[Qualifié ASF, DAP domaine, DAP +100h, 5ans +100h, en formation pour domaine PS-P-SE max 1/2 des 40%]])/SUMIF(Table1[Unité],Table2[[#This Row],[Nom de la mini-crèche]],Table1[Nombre d’heures par semaines]))),"")</f>
        <v/>
      </c>
      <c r="AC32" s="27" t="str">
        <f>IF(SUMIF(Table1[Unité],Table2[[#This Row],[Nom de la mini-crèche]],Table1[Nombre d’heures par semaines])=0,"",IF(Table2[[#This Row],[N°]]="","",SUMIFS(Table1[Nombre d’heures par semaines],Table1[Unité],Table2[[#This Row],[Nom de la mini-crèche]],Table1[Qualifié selon RGD 2013 modifié],Table2[[#Headers],[Qualifié domaine PS-P-SE min 60%]])/SUMIF(Table1[Unité],Table2[[#This Row],[Nom de la mini-crèche]],Table1[Nombre d’heures par semaines])))</f>
        <v/>
      </c>
      <c r="AD32" s="30" t="str">
        <f>IF(SUMIF(Table1[Unité],Table2[[#This Row],[Nom de la mini-crèche]],Table1[Nombre d’heures par semaines])=0,"",IF(Table2[[#This Row],[N°]]="","",SUMIFS(Table1[Nombre d’heures par semaines],Table1[Unité],Table2[[#This Row],[Nom de la mini-crèche]],Table1[Qualifié selon RGD 2013 modifié],Table2[[#Headers],[Qualifié prof. Santé, domaine music. art. linguistique, motricité, DAP domaine PS-P-SE max 30%]])/SUMIF(Table1[Unité],Table2[[#This Row],[Nom de la mini-crèche]],Table1[Nombre d’heures par semaines])))</f>
        <v/>
      </c>
      <c r="AE32" s="30" t="str">
        <f>IF(SUMIF(Table1[Unité],Table2[[#This Row],[Nom de la mini-crèche]],Table1[Nombre d’heures par semaines])=0,"",IF(Table2[[#This Row],[N°]]="","",SUMIFS(Table1[Nombre d’heures par semaines],Table1[Unité],Table2[[#This Row],[Nom de la mini-crèche]],Table1[Qualifié selon RGD 2013 modifié],Table2[[#Headers],[En formation domaine PS-P-SE max 2/3 des 40%]])/SUMIF(Table1[Unité],Table2[[#This Row],[Nom de la mini-crèche]],Table1[Nombre d’heures par semaines])))</f>
        <v/>
      </c>
      <c r="AF32" s="28" t="str">
        <f>IF(SUMIF(Table1[Unité],Table2[[#This Row],[Nom de la mini-crèche]],Table1[Nombre d’heures par semaines])=0,"",IF(Table2[[#This Row],[N°]]="","",SUMIFS(Table1[Nombre d’heures par semaines],Table1[Unité],Table2[[#This Row],[Nom de la mini-crèche]],Table1[Qualifié selon RGD 2013 modifié],Table2[[#Headers],[Qualifié ASF, sans qualification +100h, DAP+100h max 10%]])/SUMIF(Table1[Unité],Table2[[#This Row],[Nom de la mini-crèche]],Table1[Nombre d’heures par semaines])))</f>
        <v/>
      </c>
    </row>
    <row r="33" spans="2:32" x14ac:dyDescent="0.25">
      <c r="B33" s="2" t="str">
        <f>IF(C33="","",10)</f>
        <v/>
      </c>
      <c r="C33" s="33"/>
      <c r="D33" s="33"/>
      <c r="E33" s="33"/>
      <c r="F33" s="33"/>
      <c r="G33" s="33"/>
      <c r="H33" s="73" t="str">
        <f ca="1">IF(Table2[[#This Row],[Nom de la mini-crèche]]="","",INDIRECT(ADDRESS(242,9,,,Table2[[#This Row],[N°]]))-INDIRECT(ADDRESS(242,10,,,Table2[[#This Row],[N°]])))</f>
        <v/>
      </c>
      <c r="I33" s="104" t="str">
        <f>IF(Table2[[#This Row],[Nom de la mini-crèche]]="","",Table2[[#This Row],[Capacité maximal selon l''agrément]]*Table2[[#This Row],[Nbre d''heures d''ouverture par semaine]]*Table2[[#This Row],[Nombre de semaines ouvertes par an]])</f>
        <v/>
      </c>
      <c r="J33" s="73" t="str">
        <f ca="1">IF(Table2[[#This Row],[Nom de la mini-crèche]]="","",INDIRECT(ADDRESS(242,12,,,Table2[[#This Row],[N°]]))+INDIRECT(ADDRESS(242,15,,,Table2[[#This Row],[N°]])))</f>
        <v/>
      </c>
      <c r="K33" s="34" t="str">
        <f>IF(Table2[[#This Row],[N°]]="","",Table2[[#This Row],[Heures de présence estimées]]-Table2[[#This Row],[Nombre d’heures d’accueil théoriques par an]])</f>
        <v/>
      </c>
      <c r="L33" s="71" t="str">
        <f>IF(Table2[[#This Row],[Nom de la mini-crèche]]="","",Table2[[#This Row],[Heures d''encadrement requises par an]]/Table2[[#This Row],[Nombre de semaines ouvertes par an]])</f>
        <v/>
      </c>
      <c r="M33" s="73" t="str">
        <f ca="1">IF(Table2[[#This Row],[Nom de la mini-crèche]]="","",INDIRECT(ADDRESS(242,18,,,Table2[[#This Row],[N°]])))</f>
        <v/>
      </c>
      <c r="N33" s="2" t="str">
        <f>IF(Table2[[#This Row],[Nom de la mini-crèche]]="","",SUMIF(Table1[Unité],Table2[[#This Row],[Nom de la mini-crèche]],Table1[Nombre d’heures par semaines]))</f>
        <v/>
      </c>
      <c r="O33" s="2" t="str">
        <f>IF(Table2[[#This Row],[Heures d''encadrement effectives par semaine]]="","",Table2[[#This Row],[Heures d''encadrement effectives par semaine]]*52)</f>
        <v/>
      </c>
      <c r="P33" s="2" t="str">
        <f>IF(Table2[[#This Row],[N°]]="","",Table2[[#This Row],[Heures d''encadrement effectives par an]]-Table2[[#This Row],[Heures d''encadrement requises par an]])</f>
        <v/>
      </c>
      <c r="Q33" s="2" t="str">
        <f>IF(Table2[[#This Row],[Nom de la mini-crèche]]="","",SUMIF(Table1[Unité],Table2[[#This Row],[Nom de la mini-crèche]],Table1[C1 luxembourgeois
nombre d''heures par semaine]))</f>
        <v/>
      </c>
      <c r="R33" s="2" t="str">
        <f>IF(Table2[[#This Row],[Nom de la mini-crèche]]="","",SUMIF(Table1[Unité],Table2[[#This Row],[Nom de la mini-crèche]],Table1[C1 français
nombre d''heures par semaine]))</f>
        <v/>
      </c>
      <c r="S33" s="2" t="str">
        <f>IF(Table2[[#This Row],[Nom de la mini-crèche]]="","",SUMIFS(Table1[Référent pédagogique
nombre d''heures par semaine],Table1[Unité],Table2[[#This Row],[Nom de la mini-crèche]]))</f>
        <v/>
      </c>
      <c r="T33" s="4" t="str">
        <f>IF(Table2[[#This Row],[N°]]="","",IF(LEFT(Table2[[#This Row],[N° Agrément]],1)="S","RGD_2013",IF(LEFT(Table2[[#This Row],[N° Agrément]],1)="F","RGD_2001","RGD_2005")))</f>
        <v/>
      </c>
      <c r="U33" s="27" t="str">
        <f>IF(Table2[[#This Row],[RGD]]="RGD_2001",IF(SUMIF(Table1[Unité],Table2[[#This Row],[Nom de la mini-crèche]],Table1[Nombre d’heures par semaines])=0,"",IF(Table2[[#This Row],[N°]]="","",SUMIFS(Table1[Nombre d’heures par semaines],Table1[Unité],Table2[[#This Row],[Nom de la mini-crèche]],Table1[Qualifié],Table2[[#Headers],[Qualifié]])/SUMIF(Table1[Unité],Table2[[#This Row],[Nom de la mini-crèche]],Table1[Nombre d’heures par semaines]))),"")</f>
        <v/>
      </c>
      <c r="V33" s="28" t="str">
        <f>IF(Table2[[#This Row],[RGD]]="RGD_2001",IF(SUMIF(Table1[Unité],Table2[[#This Row],[Nom de la mini-crèche]],Table1[Nombre d’heures par semaines])=0,"",IF(Table2[[#This Row],[N°]]="","",SUMIFS(Table1[Nombre d’heures par semaines],Table1[Unité],Table2[[#This Row],[Nom de la mini-crèche]],Table1[Qualifié],Table2[[#Headers],[Non-qualifié]])/SUMIF(Table1[Unité],Table2[[#This Row],[Nom de la mini-crèche]],Table1[Nombre d’heures par semaines]))),"")</f>
        <v/>
      </c>
      <c r="W33" s="27" t="str">
        <f>IF(Table2[[#This Row],[RGD]]="RGD_2005",IF(SUMIF(Table1[Unité],Table2[[#This Row],[Nom de la mini-crèche]],Table1[Nombre d’heures par semaines])=0,"",IF(Table2[[#This Row],[N°]]="","",SUMIFS(Table1[Nombre d’heures par semaines],Table1[Unité],Table2[[#This Row],[Nom de la mini-crèche]],Table1[Qualifié],Table2[[#Headers],[Qualifié au moins 40%]])/SUMIF(Table1[Unité],Table2[[#This Row],[Nom de la mini-crèche]],Table1[Nombre d’heures par semaines]))),"")</f>
        <v/>
      </c>
      <c r="X33" s="30" t="str">
        <f>IF(Table2[[#This Row],[RGD]]="RGD_2005",IF(SUMIF(Table1[Unité],Table2[[#This Row],[Nom de la mini-crèche]],Table1[Nombre d’heures par semaines])=0,"",IF(Table2[[#This Row],[N°]]="","",SUMIFS(Table1[Nombre d’heures par semaines],Table1[Unité],Table2[[#This Row],[Nom de la mini-crèche]],Table1[Qualifié],Table2[[#Headers],[Qualifié domaine psychosocial, pédagogique ou socio éducatif max 40%]])/SUMIF(Table1[Unité],Table2[[#This Row],[Nom de la mini-crèche]],Table1[Nombre d’heures par semaines]))),"")</f>
        <v/>
      </c>
      <c r="Y33" s="28" t="str">
        <f>IF(Table2[[#This Row],[RGD]]="RGD_2005",IF(SUMIF(Table1[Unité],Table2[[#This Row],[Nom de la mini-crèche]],Table1[Nombre d’heures par semaines])=0,"",IF(Table2[[#This Row],[N°]]="","",SUMIFS(Table1[Nombre d’heures par semaines],Table1[Unité],Table2[[#This Row],[Nom de la mini-crèche]],Table1[Qualifié],Table2[[#Headers],[Non qualifié 20%]])/SUMIF(Table1[Unité],Table2[[#This Row],[Nom de la mini-crèche]],Table1[Nombre d’heures par semaines]))),"")</f>
        <v/>
      </c>
      <c r="Z33" s="27" t="str">
        <f>IF(Table2[[#This Row],[RGD]]="RGD_2013",IF(SUMIF(Table1[Unité],Table2[[#This Row],[Nom de la mini-crèche]],Table1[Nombre d’heures par semaines])=0,"",IF(Table2[[#This Row],[N°]]="","",SUMIFS(Table1[Nombre d’heures par semaines],Table1[Unité],Table2[[#This Row],[Nom de la mini-crèche]],Table1[Qualifié],Table2[[#Headers],[Qualifié domaine PS-P-SE au moins 60%]])/SUMIF(Table1[Unité],Table2[[#This Row],[Nom de la mini-crèche]],Table1[Nombre d’heures par semaines]))),"")</f>
        <v/>
      </c>
      <c r="AA33" s="30" t="str">
        <f>IF(Table2[[#This Row],[RGD]]="RGD_2013",IF(SUMIF(Table1[Unité],Table2[[#This Row],[Nom de la mini-crèche]],Table1[Nombre d’heures par semaines])=0,"",IF(Table2[[#This Row],[N°]]="","",SUMIFS(Table1[Nombre d’heures par semaines],Table1[Unité],Table2[[#This Row],[Nom de la mini-crèche]],Table1[Qualifié],Table2[[#Headers],[Qualifié prof. Santé, domaine music. art. motricité max 40%]])/SUMIF(Table1[Unité],Table2[[#This Row],[Nom de la mini-crèche]],Table1[Nombre d’heures par semaines]))),"")</f>
        <v/>
      </c>
      <c r="AB33" s="30" t="str">
        <f>IF(Table2[[#This Row],[RGD]]="RGD_2013",IF(SUMIF(Table1[Unité],Table2[[#This Row],[Nom de la mini-crèche]],Table1[Nombre d’heures par semaines])=0,"",IF(Table2[[#This Row],[N°]]="","",SUMIFS(Table1[Nombre d’heures par semaines],Table1[Unité],Table2[[#This Row],[Nom de la mini-crèche]],Table1[Qualifié],Table2[[#Headers],[Qualifié ASF, DAP domaine, DAP +100h, 5ans +100h, en formation pour domaine PS-P-SE max 1/2 des 40%]])/SUMIF(Table1[Unité],Table2[[#This Row],[Nom de la mini-crèche]],Table1[Nombre d’heures par semaines]))),"")</f>
        <v/>
      </c>
      <c r="AC33" s="27" t="str">
        <f>IF(SUMIF(Table1[Unité],Table2[[#This Row],[Nom de la mini-crèche]],Table1[Nombre d’heures par semaines])=0,"",IF(Table2[[#This Row],[N°]]="","",SUMIFS(Table1[Nombre d’heures par semaines],Table1[Unité],Table2[[#This Row],[Nom de la mini-crèche]],Table1[Qualifié selon RGD 2013 modifié],Table2[[#Headers],[Qualifié domaine PS-P-SE min 60%]])/SUMIF(Table1[Unité],Table2[[#This Row],[Nom de la mini-crèche]],Table1[Nombre d’heures par semaines])))</f>
        <v/>
      </c>
      <c r="AD33" s="30" t="str">
        <f>IF(SUMIF(Table1[Unité],Table2[[#This Row],[Nom de la mini-crèche]],Table1[Nombre d’heures par semaines])=0,"",IF(Table2[[#This Row],[N°]]="","",SUMIFS(Table1[Nombre d’heures par semaines],Table1[Unité],Table2[[#This Row],[Nom de la mini-crèche]],Table1[Qualifié selon RGD 2013 modifié],Table2[[#Headers],[Qualifié prof. Santé, domaine music. art. linguistique, motricité, DAP domaine PS-P-SE max 30%]])/SUMIF(Table1[Unité],Table2[[#This Row],[Nom de la mini-crèche]],Table1[Nombre d’heures par semaines])))</f>
        <v/>
      </c>
      <c r="AE33" s="30" t="str">
        <f>IF(SUMIF(Table1[Unité],Table2[[#This Row],[Nom de la mini-crèche]],Table1[Nombre d’heures par semaines])=0,"",IF(Table2[[#This Row],[N°]]="","",SUMIFS(Table1[Nombre d’heures par semaines],Table1[Unité],Table2[[#This Row],[Nom de la mini-crèche]],Table1[Qualifié selon RGD 2013 modifié],Table2[[#Headers],[En formation domaine PS-P-SE max 2/3 des 40%]])/SUMIF(Table1[Unité],Table2[[#This Row],[Nom de la mini-crèche]],Table1[Nombre d’heures par semaines])))</f>
        <v/>
      </c>
      <c r="AF33" s="28" t="str">
        <f>IF(SUMIF(Table1[Unité],Table2[[#This Row],[Nom de la mini-crèche]],Table1[Nombre d’heures par semaines])=0,"",IF(Table2[[#This Row],[N°]]="","",SUMIFS(Table1[Nombre d’heures par semaines],Table1[Unité],Table2[[#This Row],[Nom de la mini-crèche]],Table1[Qualifié selon RGD 2013 modifié],Table2[[#Headers],[Qualifié ASF, sans qualification +100h, DAP+100h max 10%]])/SUMIF(Table1[Unité],Table2[[#This Row],[Nom de la mini-crèche]],Table1[Nombre d’heures par semaines])))</f>
        <v/>
      </c>
    </row>
    <row r="34" spans="2:32" ht="15.75" thickBot="1" x14ac:dyDescent="0.3"/>
    <row r="35" spans="2:32" ht="18" x14ac:dyDescent="0.25">
      <c r="B35" s="151" t="s">
        <v>139</v>
      </c>
      <c r="C35" s="152"/>
      <c r="D35" s="152"/>
      <c r="E35" s="153"/>
      <c r="F35" s="96"/>
      <c r="G35" s="96"/>
      <c r="H35" s="96"/>
      <c r="I35" s="105"/>
      <c r="J35" s="105"/>
      <c r="K35" s="96"/>
    </row>
    <row r="36" spans="2:32" ht="18" x14ac:dyDescent="0.25">
      <c r="B36" s="154" t="s">
        <v>140</v>
      </c>
      <c r="C36" s="155"/>
      <c r="D36" s="155"/>
      <c r="E36" s="156"/>
    </row>
    <row r="37" spans="2:32" ht="19.5" thickBot="1" x14ac:dyDescent="0.35">
      <c r="B37" s="119" t="s">
        <v>119</v>
      </c>
      <c r="C37" s="87"/>
      <c r="D37" s="120" t="s">
        <v>120</v>
      </c>
      <c r="E37" s="121"/>
    </row>
    <row r="38" spans="2:32" x14ac:dyDescent="0.25">
      <c r="B38" s="122"/>
      <c r="C38" s="81"/>
      <c r="D38" s="81"/>
      <c r="E38" s="123"/>
    </row>
    <row r="39" spans="2:32" ht="15.75" thickBot="1" x14ac:dyDescent="0.3">
      <c r="B39" s="122"/>
      <c r="C39" s="141"/>
      <c r="D39" s="141"/>
      <c r="E39" s="123"/>
    </row>
    <row r="40" spans="2:32" ht="19.5" thickBot="1" x14ac:dyDescent="0.35">
      <c r="B40" s="124"/>
      <c r="C40" s="142" t="s">
        <v>121</v>
      </c>
      <c r="D40" s="142"/>
      <c r="E40" s="125"/>
    </row>
  </sheetData>
  <sheetProtection algorithmName="SHA-512" hashValue="EigdEmqcslNnY2KzqF4Fv4RPvBX2k0kT+4C15Oh1jgiL+JhitszVmRkz/H8RVXZEMipoZvM1uKbGWfwscchKrg==" saltValue="YrII8U3zVjmzLmRxRxGZ1g==" spinCount="100000" sheet="1" objects="1" scenarios="1" selectLockedCells="1"/>
  <mergeCells count="24">
    <mergeCell ref="C39:D39"/>
    <mergeCell ref="C40:D40"/>
    <mergeCell ref="T20:AF20"/>
    <mergeCell ref="N18:Q18"/>
    <mergeCell ref="D18:M18"/>
    <mergeCell ref="U22:V22"/>
    <mergeCell ref="W22:Y22"/>
    <mergeCell ref="Z22:AB22"/>
    <mergeCell ref="AC22:AF22"/>
    <mergeCell ref="T21:AF21"/>
    <mergeCell ref="B35:E35"/>
    <mergeCell ref="B36:E36"/>
    <mergeCell ref="D6:M6"/>
    <mergeCell ref="D7:M7"/>
    <mergeCell ref="D8:M8"/>
    <mergeCell ref="D12:M12"/>
    <mergeCell ref="D16:M16"/>
    <mergeCell ref="D14:M14"/>
    <mergeCell ref="B6:C6"/>
    <mergeCell ref="B10:C10"/>
    <mergeCell ref="B12:C12"/>
    <mergeCell ref="B16:C16"/>
    <mergeCell ref="B18:C18"/>
    <mergeCell ref="B14:C14"/>
  </mergeCells>
  <conditionalFormatting sqref="Q24:Q33">
    <cfRule type="cellIs" dxfId="60" priority="23" operator="lessThan">
      <formula>40</formula>
    </cfRule>
  </conditionalFormatting>
  <conditionalFormatting sqref="R24:S33">
    <cfRule type="cellIs" dxfId="59" priority="22" operator="lessThanOrEqual">
      <formula>0</formula>
    </cfRule>
  </conditionalFormatting>
  <conditionalFormatting sqref="W24:W33">
    <cfRule type="cellIs" dxfId="58" priority="19" operator="lessThan">
      <formula>0.4</formula>
    </cfRule>
  </conditionalFormatting>
  <conditionalFormatting sqref="Z24:Z33">
    <cfRule type="cellIs" dxfId="57" priority="18" operator="lessThan">
      <formula>0.6</formula>
    </cfRule>
  </conditionalFormatting>
  <conditionalFormatting sqref="AC24:AC33">
    <cfRule type="cellIs" dxfId="56" priority="17" operator="lessThan">
      <formula>0.6</formula>
    </cfRule>
  </conditionalFormatting>
  <conditionalFormatting sqref="O24:O33">
    <cfRule type="expression" dxfId="55" priority="9">
      <formula>P24&lt;0</formula>
    </cfRule>
  </conditionalFormatting>
  <conditionalFormatting sqref="U24:U33">
    <cfRule type="cellIs" dxfId="54" priority="6" operator="lessThan">
      <formula>0.5</formula>
    </cfRule>
  </conditionalFormatting>
  <conditionalFormatting sqref="J24:J33">
    <cfRule type="expression" dxfId="53" priority="1">
      <formula>K24&gt;0</formula>
    </cfRule>
  </conditionalFormatting>
  <dataValidations count="1">
    <dataValidation allowBlank="1" showInputMessage="1" showErrorMessage="1" promptTitle="N° Agrément" prompt="_x000a_Veuillez indiquer le numéron d'agrément complet._x000a_Exemple:_x000a_MR 000_x000a_FJ 20001234_x000a_SEAJ 20151234" sqref="D24:D33" xr:uid="{00000000-0002-0000-0100-000000000000}"/>
  </dataValidations>
  <pageMargins left="0.7" right="0.7" top="0.75" bottom="0.75" header="0.3" footer="0.3"/>
  <pageSetup paperSize="9" scale="38" orientation="landscape" r:id="rId1"/>
  <drawing r:id="rId2"/>
  <legacyDrawing r:id="rId3"/>
  <tableParts count="1">
    <tablePart r:id="rId4"/>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AA551"/>
  <sheetViews>
    <sheetView tabSelected="1" zoomScale="85" zoomScaleNormal="85" workbookViewId="0">
      <selection activeCell="D18" sqref="D18"/>
    </sheetView>
  </sheetViews>
  <sheetFormatPr defaultColWidth="9.140625" defaultRowHeight="15" outlineLevelCol="1" x14ac:dyDescent="0.25"/>
  <cols>
    <col min="1" max="1" width="9.140625" style="1"/>
    <col min="2" max="2" width="6.28515625" style="1" customWidth="1"/>
    <col min="3" max="3" width="39.42578125" style="1" hidden="1" customWidth="1"/>
    <col min="4" max="4" width="34.5703125" style="1" customWidth="1"/>
    <col min="5" max="5" width="34.5703125" style="1" hidden="1" customWidth="1"/>
    <col min="6" max="6" width="52.85546875" style="1" customWidth="1"/>
    <col min="7" max="7" width="40.85546875" style="1" customWidth="1"/>
    <col min="8" max="8" width="24.85546875" style="1" customWidth="1"/>
    <col min="9" max="9" width="17.5703125" style="1" customWidth="1"/>
    <col min="10" max="10" width="60.28515625" style="1" customWidth="1"/>
    <col min="11" max="11" width="25.7109375" style="1" bestFit="1" customWidth="1"/>
    <col min="12" max="12" width="20.140625" style="1" customWidth="1"/>
    <col min="13" max="13" width="29.7109375" style="1" hidden="1" customWidth="1"/>
    <col min="14" max="15" width="30.7109375" style="1" hidden="1" customWidth="1"/>
    <col min="16" max="16" width="118.42578125" style="1" bestFit="1" customWidth="1"/>
    <col min="17" max="17" width="96.28515625" style="1" hidden="1" customWidth="1" outlineLevel="1"/>
    <col min="18" max="18" width="87.85546875" style="1" hidden="1" customWidth="1" outlineLevel="1"/>
    <col min="19" max="19" width="9.140625" style="1" collapsed="1"/>
    <col min="20" max="21" width="9.140625" style="1"/>
    <col min="22" max="22" width="18.28515625" style="12" bestFit="1" customWidth="1"/>
    <col min="23" max="23" width="66" style="12" bestFit="1" customWidth="1"/>
    <col min="24" max="24" width="89.140625" style="12" bestFit="1" customWidth="1"/>
    <col min="25" max="25" width="18.42578125" style="12" bestFit="1" customWidth="1"/>
    <col min="26" max="16384" width="9.140625" style="1"/>
  </cols>
  <sheetData>
    <row r="1" spans="1:27" ht="15.75" thickBot="1" x14ac:dyDescent="0.3"/>
    <row r="2" spans="1:27" ht="18" x14ac:dyDescent="0.25">
      <c r="H2" s="151" t="s">
        <v>139</v>
      </c>
      <c r="I2" s="152"/>
      <c r="J2" s="152"/>
      <c r="K2" s="153"/>
    </row>
    <row r="3" spans="1:27" ht="18" x14ac:dyDescent="0.25">
      <c r="H3" s="154" t="s">
        <v>140</v>
      </c>
      <c r="I3" s="155"/>
      <c r="J3" s="155"/>
      <c r="K3" s="156"/>
    </row>
    <row r="4" spans="1:27" ht="19.5" thickBot="1" x14ac:dyDescent="0.35">
      <c r="H4" s="119" t="s">
        <v>119</v>
      </c>
      <c r="I4" s="87"/>
      <c r="J4" s="120" t="s">
        <v>120</v>
      </c>
      <c r="K4" s="121"/>
    </row>
    <row r="5" spans="1:27" x14ac:dyDescent="0.25">
      <c r="H5" s="122"/>
      <c r="I5" s="81"/>
      <c r="J5" s="81"/>
      <c r="K5" s="123"/>
    </row>
    <row r="6" spans="1:27" ht="19.5" thickBot="1" x14ac:dyDescent="0.35">
      <c r="B6" s="157">
        <f>'Informations générales'!D6</f>
        <v>0</v>
      </c>
      <c r="C6" s="157"/>
      <c r="D6" s="157"/>
      <c r="E6" s="9"/>
      <c r="H6" s="122"/>
      <c r="I6" s="141"/>
      <c r="J6" s="141"/>
      <c r="K6" s="123"/>
      <c r="U6" s="10"/>
      <c r="V6" s="12" t="s">
        <v>15</v>
      </c>
      <c r="AA6" s="10"/>
    </row>
    <row r="7" spans="1:27" ht="19.5" thickBot="1" x14ac:dyDescent="0.35">
      <c r="H7" s="124"/>
      <c r="I7" s="142" t="s">
        <v>121</v>
      </c>
      <c r="J7" s="142"/>
      <c r="K7" s="125"/>
      <c r="V7" s="12" t="s">
        <v>16</v>
      </c>
    </row>
    <row r="9" spans="1:27" ht="18.75" x14ac:dyDescent="0.3">
      <c r="Q9" s="150" t="s">
        <v>21</v>
      </c>
      <c r="R9" s="150"/>
      <c r="V9" s="12" t="s">
        <v>22</v>
      </c>
    </row>
    <row r="10" spans="1:27" ht="15" customHeight="1" x14ac:dyDescent="0.25">
      <c r="B10" s="13"/>
      <c r="C10" s="14"/>
      <c r="D10" s="14"/>
      <c r="E10" s="14"/>
      <c r="F10" s="158"/>
      <c r="G10" s="158"/>
      <c r="H10" s="14"/>
      <c r="I10" s="14"/>
      <c r="J10" s="14"/>
      <c r="K10" s="72"/>
      <c r="L10" s="19"/>
      <c r="M10" s="20"/>
      <c r="N10" s="18"/>
      <c r="O10" s="18"/>
      <c r="Q10" s="143" t="s">
        <v>20</v>
      </c>
      <c r="R10" s="143"/>
      <c r="V10" s="12" t="s">
        <v>23</v>
      </c>
    </row>
    <row r="11" spans="1:27" ht="29.25" customHeight="1" x14ac:dyDescent="0.25">
      <c r="B11" s="15" t="s">
        <v>2</v>
      </c>
      <c r="C11" s="16" t="s">
        <v>0</v>
      </c>
      <c r="D11" s="16" t="s">
        <v>1</v>
      </c>
      <c r="E11" s="16" t="s">
        <v>24</v>
      </c>
      <c r="F11" s="16" t="s">
        <v>3</v>
      </c>
      <c r="G11" s="16" t="s">
        <v>4</v>
      </c>
      <c r="H11" s="16" t="s">
        <v>7</v>
      </c>
      <c r="I11" s="16" t="s">
        <v>80</v>
      </c>
      <c r="J11" s="16" t="s">
        <v>5</v>
      </c>
      <c r="K11" s="16" t="s">
        <v>106</v>
      </c>
      <c r="L11" s="15" t="s">
        <v>6</v>
      </c>
      <c r="M11" s="17" t="s">
        <v>26</v>
      </c>
      <c r="N11" s="17" t="s">
        <v>108</v>
      </c>
      <c r="O11" s="17" t="s">
        <v>107</v>
      </c>
      <c r="P11" s="8" t="s">
        <v>20</v>
      </c>
      <c r="Q11" s="8" t="s">
        <v>22</v>
      </c>
      <c r="R11" s="8" t="s">
        <v>75</v>
      </c>
      <c r="S11" s="11"/>
      <c r="T11" s="11"/>
      <c r="U11" s="11"/>
    </row>
    <row r="12" spans="1:27" x14ac:dyDescent="0.25">
      <c r="A12" s="12">
        <v>1</v>
      </c>
      <c r="B12" s="2" t="str">
        <f>IF(H12="","",A12)</f>
        <v/>
      </c>
      <c r="C12" s="2" t="str">
        <f>IF(Table1[[#This Row],[N°]]="","",B6)</f>
        <v/>
      </c>
      <c r="D12" s="33"/>
      <c r="E12" s="34" t="str">
        <f>IF(Table1[[#This Row],[N°]]="","",VLOOKUP(Table1[[#This Row],[Unité]],Table2[[#All],[Nom de la mini-crèche]:[Qualifié]],11,FALSE))</f>
        <v/>
      </c>
      <c r="F12" s="33"/>
      <c r="G12" s="33"/>
      <c r="H12" s="35"/>
      <c r="I12" s="33"/>
      <c r="J12" s="33"/>
      <c r="K12" s="33"/>
      <c r="L12" s="3"/>
      <c r="M12" s="2" t="str">
        <f>IF(Table1[[#This Row],[N°]]="","",IF(Table1[[#This Row],[Niveau de langue]]=$V$12,Table1[[#This Row],[Nombre d’heures par semaines]],""))</f>
        <v/>
      </c>
      <c r="N12" s="2" t="str">
        <f>IF(Table1[[#This Row],[N°]]="","",IF(Table1[[#This Row],[Niveau de langue]]=$V$13,Table1[[#This Row],[Nombre d’heures par semaines]],""))</f>
        <v/>
      </c>
      <c r="O12" s="2" t="str">
        <f>IF(Table1[[#This Row],[N°]]="","",IF(Table1[[#This Row],[Référent pédagogique]]="OUI",Table1[[#This Row],[Nombre d’heures par semaines]],""))</f>
        <v/>
      </c>
      <c r="P12"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2" s="2"/>
      <c r="R12" s="2"/>
      <c r="V12" s="12" t="s">
        <v>8</v>
      </c>
    </row>
    <row r="13" spans="1:27" x14ac:dyDescent="0.25">
      <c r="A13" s="12">
        <v>2</v>
      </c>
      <c r="B13" s="2" t="str">
        <f t="shared" ref="B13:B76" si="0">IF(H13="","",A13)</f>
        <v/>
      </c>
      <c r="C13" s="2"/>
      <c r="D13" s="33"/>
      <c r="E13" s="34" t="str">
        <f>IF(Table1[[#This Row],[N°]]="","",VLOOKUP(Table1[[#This Row],[Unité]],Table2[[#All],[Nom de la mini-crèche]:[Qualifié]],11,FALSE))</f>
        <v/>
      </c>
      <c r="F13" s="33"/>
      <c r="G13" s="33"/>
      <c r="H13" s="35"/>
      <c r="I13" s="33"/>
      <c r="J13" s="33"/>
      <c r="K13" s="33"/>
      <c r="L13" s="3"/>
      <c r="M13" s="2" t="str">
        <f>IF(Table1[[#This Row],[N°]]="","",IF(Table1[[#This Row],[Niveau de langue]]=$V$12,Table1[[#This Row],[Nombre d’heures par semaines]],""))</f>
        <v/>
      </c>
      <c r="N13" s="2" t="str">
        <f>IF(Table1[[#This Row],[N°]]="","",IF(Table1[[#This Row],[Niveau de langue]]=$V$13,Table1[[#This Row],[Nombre d’heures par semaines]],""))</f>
        <v/>
      </c>
      <c r="O13" s="2" t="str">
        <f>IF(Table1[[#This Row],[N°]]="","",IF(Table1[[#This Row],[Référent pédagogique]]="OUI",Table1[[#This Row],[Nombre d’heures par semaines]],""))</f>
        <v/>
      </c>
      <c r="P13"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3" s="2"/>
      <c r="R13" s="2"/>
      <c r="V13" s="12" t="s">
        <v>9</v>
      </c>
    </row>
    <row r="14" spans="1:27" x14ac:dyDescent="0.25">
      <c r="A14" s="12">
        <v>3</v>
      </c>
      <c r="B14" s="2" t="str">
        <f t="shared" si="0"/>
        <v/>
      </c>
      <c r="C14" s="2"/>
      <c r="D14" s="33"/>
      <c r="E14" s="34" t="str">
        <f>IF(Table1[[#This Row],[N°]]="","",VLOOKUP(Table1[[#This Row],[Unité]],Table2[[#All],[Nom de la mini-crèche]:[Qualifié]],11,FALSE))</f>
        <v/>
      </c>
      <c r="F14" s="33"/>
      <c r="G14" s="33"/>
      <c r="H14" s="35"/>
      <c r="I14" s="33"/>
      <c r="J14" s="33"/>
      <c r="K14" s="33"/>
      <c r="L14" s="3"/>
      <c r="M14" s="2" t="str">
        <f>IF(Table1[[#This Row],[N°]]="","",IF(Table1[[#This Row],[Niveau de langue]]=$V$12,Table1[[#This Row],[Nombre d’heures par semaines]],""))</f>
        <v/>
      </c>
      <c r="N14" s="2" t="str">
        <f>IF(Table1[[#This Row],[N°]]="","",IF(Table1[[#This Row],[Niveau de langue]]=$V$13,Table1[[#This Row],[Nombre d’heures par semaines]],""))</f>
        <v/>
      </c>
      <c r="O14" s="2" t="str">
        <f>IF(Table1[[#This Row],[N°]]="","",IF(Table1[[#This Row],[Référent pédagogique]]="OUI",Table1[[#This Row],[Nombre d’heures par semaines]],""))</f>
        <v/>
      </c>
      <c r="P14"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4" s="2"/>
      <c r="R14" s="2"/>
      <c r="V14" s="12" t="s">
        <v>25</v>
      </c>
    </row>
    <row r="15" spans="1:27" x14ac:dyDescent="0.25">
      <c r="A15" s="12">
        <v>4</v>
      </c>
      <c r="B15" s="2" t="str">
        <f t="shared" si="0"/>
        <v/>
      </c>
      <c r="C15" s="2"/>
      <c r="D15" s="33"/>
      <c r="E15" s="34" t="str">
        <f>IF(Table1[[#This Row],[N°]]="","",VLOOKUP(Table1[[#This Row],[Unité]],Table2[[#All],[Nom de la mini-crèche]:[Qualifié]],11,FALSE))</f>
        <v/>
      </c>
      <c r="F15" s="33"/>
      <c r="G15" s="33"/>
      <c r="H15" s="35"/>
      <c r="I15" s="33"/>
      <c r="J15" s="33"/>
      <c r="K15" s="33"/>
      <c r="L15" s="3"/>
      <c r="M15" s="2" t="str">
        <f>IF(Table1[[#This Row],[N°]]="","",IF(Table1[[#This Row],[Niveau de langue]]=$V$12,Table1[[#This Row],[Nombre d’heures par semaines]],""))</f>
        <v/>
      </c>
      <c r="N15" s="2" t="str">
        <f>IF(Table1[[#This Row],[N°]]="","",IF(Table1[[#This Row],[Niveau de langue]]=$V$13,Table1[[#This Row],[Nombre d’heures par semaines]],""))</f>
        <v/>
      </c>
      <c r="O15" s="2" t="str">
        <f>IF(Table1[[#This Row],[N°]]="","",IF(Table1[[#This Row],[Référent pédagogique]]="OUI",Table1[[#This Row],[Nombre d’heures par semaines]],""))</f>
        <v/>
      </c>
      <c r="P15"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5" s="2"/>
      <c r="R15" s="2"/>
    </row>
    <row r="16" spans="1:27" x14ac:dyDescent="0.25">
      <c r="A16" s="12">
        <v>5</v>
      </c>
      <c r="B16" s="2" t="str">
        <f t="shared" si="0"/>
        <v/>
      </c>
      <c r="C16" s="2"/>
      <c r="D16" s="33"/>
      <c r="E16" s="34" t="str">
        <f>IF(Table1[[#This Row],[N°]]="","",VLOOKUP(Table1[[#This Row],[Unité]],Table2[[#All],[Nom de la mini-crèche]:[Qualifié]],11,FALSE))</f>
        <v/>
      </c>
      <c r="F16" s="33"/>
      <c r="G16" s="33"/>
      <c r="H16" s="35"/>
      <c r="I16" s="33"/>
      <c r="J16" s="33"/>
      <c r="K16" s="33"/>
      <c r="L16" s="3"/>
      <c r="M16" s="2" t="str">
        <f>IF(Table1[[#This Row],[N°]]="","",IF(Table1[[#This Row],[Niveau de langue]]=$V$12,Table1[[#This Row],[Nombre d’heures par semaines]],""))</f>
        <v/>
      </c>
      <c r="N16" s="2" t="str">
        <f>IF(Table1[[#This Row],[N°]]="","",IF(Table1[[#This Row],[Niveau de langue]]=$V$13,Table1[[#This Row],[Nombre d’heures par semaines]],""))</f>
        <v/>
      </c>
      <c r="O16" s="2" t="str">
        <f>IF(Table1[[#This Row],[N°]]="","",IF(Table1[[#This Row],[Référent pédagogique]]="OUI",Table1[[#This Row],[Nombre d’heures par semaines]],""))</f>
        <v/>
      </c>
      <c r="P16"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6" s="2"/>
      <c r="R16" s="2"/>
      <c r="V16" s="12" t="s">
        <v>29</v>
      </c>
      <c r="W16" s="12" t="s">
        <v>30</v>
      </c>
      <c r="X16" s="12" t="s">
        <v>31</v>
      </c>
      <c r="Y16" s="12" t="s">
        <v>32</v>
      </c>
    </row>
    <row r="17" spans="1:25" x14ac:dyDescent="0.25">
      <c r="A17" s="12">
        <v>6</v>
      </c>
      <c r="B17" s="2" t="str">
        <f t="shared" si="0"/>
        <v/>
      </c>
      <c r="C17" s="2"/>
      <c r="D17" s="33"/>
      <c r="E17" s="34" t="str">
        <f>IF(Table1[[#This Row],[N°]]="","",VLOOKUP(Table1[[#This Row],[Unité]],Table2[[#All],[Nom de la mini-crèche]:[Qualifié]],11,FALSE))</f>
        <v/>
      </c>
      <c r="F17" s="33"/>
      <c r="G17" s="33"/>
      <c r="H17" s="35"/>
      <c r="I17" s="33"/>
      <c r="J17" s="33"/>
      <c r="K17" s="33"/>
      <c r="L17" s="3"/>
      <c r="M17" s="2" t="str">
        <f>IF(Table1[[#This Row],[N°]]="","",IF(Table1[[#This Row],[Niveau de langue]]=$V$12,Table1[[#This Row],[Nombre d’heures par semaines]],""))</f>
        <v/>
      </c>
      <c r="N17" s="2" t="str">
        <f>IF(Table1[[#This Row],[N°]]="","",IF(Table1[[#This Row],[Niveau de langue]]=$V$13,Table1[[#This Row],[Nombre d’heures par semaines]],""))</f>
        <v/>
      </c>
      <c r="O17" s="2" t="str">
        <f>IF(Table1[[#This Row],[N°]]="","",IF(Table1[[#This Row],[Référent pédagogique]]="OUI",Table1[[#This Row],[Nombre d’heures par semaines]],""))</f>
        <v/>
      </c>
      <c r="P17"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7" s="2"/>
      <c r="R17" s="2"/>
      <c r="V17" s="32" t="s">
        <v>33</v>
      </c>
      <c r="W17" s="32" t="s">
        <v>33</v>
      </c>
      <c r="X17" s="32" t="s">
        <v>33</v>
      </c>
      <c r="Y17" s="32" t="s">
        <v>33</v>
      </c>
    </row>
    <row r="18" spans="1:25" x14ac:dyDescent="0.25">
      <c r="A18" s="12">
        <v>7</v>
      </c>
      <c r="B18" s="2" t="str">
        <f t="shared" si="0"/>
        <v/>
      </c>
      <c r="C18" s="2"/>
      <c r="D18" s="33"/>
      <c r="E18" s="34" t="str">
        <f>IF(Table1[[#This Row],[N°]]="","",VLOOKUP(Table1[[#This Row],[Unité]],Table2[[#All],[Nom de la mini-crèche]:[Qualifié]],11,FALSE))</f>
        <v/>
      </c>
      <c r="F18" s="33"/>
      <c r="G18" s="33"/>
      <c r="H18" s="35"/>
      <c r="I18" s="33"/>
      <c r="J18" s="33"/>
      <c r="K18" s="33"/>
      <c r="L18" s="3"/>
      <c r="M18" s="2" t="str">
        <f>IF(Table1[[#This Row],[N°]]="","",IF(Table1[[#This Row],[Niveau de langue]]=$V$12,Table1[[#This Row],[Nombre d’heures par semaines]],""))</f>
        <v/>
      </c>
      <c r="N18" s="2" t="str">
        <f>IF(Table1[[#This Row],[N°]]="","",IF(Table1[[#This Row],[Niveau de langue]]=$V$13,Table1[[#This Row],[Nombre d’heures par semaines]],""))</f>
        <v/>
      </c>
      <c r="O18" s="2" t="str">
        <f>IF(Table1[[#This Row],[N°]]="","",IF(Table1[[#This Row],[Référent pédagogique]]="OUI",Table1[[#This Row],[Nombre d’heures par semaines]],""))</f>
        <v/>
      </c>
      <c r="P18"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8" s="2"/>
      <c r="R18" s="2"/>
      <c r="V18" s="12" t="s">
        <v>22</v>
      </c>
      <c r="W18" s="12" t="s">
        <v>34</v>
      </c>
      <c r="X18" s="12" t="s">
        <v>64</v>
      </c>
      <c r="Y18" s="12" t="s">
        <v>77</v>
      </c>
    </row>
    <row r="19" spans="1:25" x14ac:dyDescent="0.25">
      <c r="A19" s="12">
        <v>8</v>
      </c>
      <c r="B19" s="2" t="str">
        <f t="shared" si="0"/>
        <v/>
      </c>
      <c r="C19" s="2"/>
      <c r="D19" s="33"/>
      <c r="E19" s="34" t="str">
        <f>IF(Table1[[#This Row],[N°]]="","",VLOOKUP(Table1[[#This Row],[Unité]],Table2[[#All],[Nom de la mini-crèche]:[Qualifié]],11,FALSE))</f>
        <v/>
      </c>
      <c r="F19" s="33"/>
      <c r="G19" s="33"/>
      <c r="H19" s="35"/>
      <c r="I19" s="33"/>
      <c r="J19" s="33"/>
      <c r="K19" s="33"/>
      <c r="L19" s="3"/>
      <c r="M19" s="2" t="str">
        <f>IF(Table1[[#This Row],[N°]]="","",IF(Table1[[#This Row],[Niveau de langue]]=$V$12,Table1[[#This Row],[Nombre d’heures par semaines]],""))</f>
        <v/>
      </c>
      <c r="N19" s="2" t="str">
        <f>IF(Table1[[#This Row],[N°]]="","",IF(Table1[[#This Row],[Niveau de langue]]=$V$13,Table1[[#This Row],[Nombre d’heures par semaines]],""))</f>
        <v/>
      </c>
      <c r="O19" s="2" t="str">
        <f>IF(Table1[[#This Row],[N°]]="","",IF(Table1[[#This Row],[Référent pédagogique]]="OUI",Table1[[#This Row],[Nombre d’heures par semaines]],""))</f>
        <v/>
      </c>
      <c r="P19"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9" s="2"/>
      <c r="R19" s="2"/>
      <c r="V19" s="12" t="s">
        <v>23</v>
      </c>
      <c r="W19" s="12" t="s">
        <v>36</v>
      </c>
      <c r="X19" s="12" t="s">
        <v>63</v>
      </c>
      <c r="Y19" s="12" t="s">
        <v>65</v>
      </c>
    </row>
    <row r="20" spans="1:25" x14ac:dyDescent="0.25">
      <c r="A20" s="12">
        <v>9</v>
      </c>
      <c r="B20" s="2" t="str">
        <f t="shared" si="0"/>
        <v/>
      </c>
      <c r="C20" s="2"/>
      <c r="D20" s="33"/>
      <c r="E20" s="34" t="str">
        <f>IF(Table1[[#This Row],[N°]]="","",VLOOKUP(Table1[[#This Row],[Unité]],Table2[[#All],[Nom de la mini-crèche]:[Qualifié]],11,FALSE))</f>
        <v/>
      </c>
      <c r="F20" s="33"/>
      <c r="G20" s="33"/>
      <c r="H20" s="35"/>
      <c r="I20" s="33"/>
      <c r="J20" s="33"/>
      <c r="K20" s="33"/>
      <c r="L20" s="3"/>
      <c r="M20" s="2" t="str">
        <f>IF(Table1[[#This Row],[N°]]="","",IF(Table1[[#This Row],[Niveau de langue]]=$V$12,Table1[[#This Row],[Nombre d’heures par semaines]],""))</f>
        <v/>
      </c>
      <c r="N20" s="2" t="str">
        <f>IF(Table1[[#This Row],[N°]]="","",IF(Table1[[#This Row],[Niveau de langue]]=$V$13,Table1[[#This Row],[Nombre d’heures par semaines]],""))</f>
        <v/>
      </c>
      <c r="O20" s="2" t="str">
        <f>IF(Table1[[#This Row],[N°]]="","",IF(Table1[[#This Row],[Référent pédagogique]]="OUI",Table1[[#This Row],[Nombre d’heures par semaines]],""))</f>
        <v/>
      </c>
      <c r="P20"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0" s="2"/>
      <c r="R20" s="2"/>
      <c r="W20" s="12" t="s">
        <v>35</v>
      </c>
      <c r="X20" s="12" t="s">
        <v>67</v>
      </c>
      <c r="Y20" s="12" t="s">
        <v>66</v>
      </c>
    </row>
    <row r="21" spans="1:25" x14ac:dyDescent="0.25">
      <c r="A21" s="12">
        <v>10</v>
      </c>
      <c r="B21" s="2" t="str">
        <f t="shared" si="0"/>
        <v/>
      </c>
      <c r="C21" s="2"/>
      <c r="D21" s="33"/>
      <c r="E21" s="34" t="str">
        <f>IF(Table1[[#This Row],[N°]]="","",VLOOKUP(Table1[[#This Row],[Unité]],Table2[[#All],[Nom de la mini-crèche]:[Qualifié]],11,FALSE))</f>
        <v/>
      </c>
      <c r="F21" s="33"/>
      <c r="G21" s="33"/>
      <c r="H21" s="35"/>
      <c r="I21" s="33"/>
      <c r="J21" s="33"/>
      <c r="K21" s="33"/>
      <c r="L21" s="3"/>
      <c r="M21" s="2" t="str">
        <f>IF(Table1[[#This Row],[N°]]="","",IF(Table1[[#This Row],[Niveau de langue]]=$V$12,Table1[[#This Row],[Nombre d’heures par semaines]],""))</f>
        <v/>
      </c>
      <c r="N21" s="2" t="str">
        <f>IF(Table1[[#This Row],[N°]]="","",IF(Table1[[#This Row],[Niveau de langue]]=$V$13,Table1[[#This Row],[Nombre d’heures par semaines]],""))</f>
        <v/>
      </c>
      <c r="O21" s="2" t="str">
        <f>IF(Table1[[#This Row],[N°]]="","",IF(Table1[[#This Row],[Référent pédagogique]]="OUI",Table1[[#This Row],[Nombre d’heures par semaines]],""))</f>
        <v/>
      </c>
      <c r="P21"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1" s="2"/>
      <c r="R21" s="2"/>
      <c r="Y21" s="12" t="s">
        <v>68</v>
      </c>
    </row>
    <row r="22" spans="1:25" x14ac:dyDescent="0.25">
      <c r="A22" s="12">
        <v>11</v>
      </c>
      <c r="B22" s="2" t="str">
        <f t="shared" si="0"/>
        <v/>
      </c>
      <c r="C22" s="2"/>
      <c r="D22" s="33"/>
      <c r="E22" s="34" t="str">
        <f>IF(Table1[[#This Row],[N°]]="","",VLOOKUP(Table1[[#This Row],[Unité]],Table2[[#All],[Nom de la mini-crèche]:[Qualifié]],11,FALSE))</f>
        <v/>
      </c>
      <c r="F22" s="33"/>
      <c r="G22" s="33"/>
      <c r="H22" s="35"/>
      <c r="I22" s="33"/>
      <c r="J22" s="33"/>
      <c r="K22" s="33"/>
      <c r="L22" s="3"/>
      <c r="M22" s="2" t="str">
        <f>IF(Table1[[#This Row],[N°]]="","",IF(Table1[[#This Row],[Niveau de langue]]=$V$12,Table1[[#This Row],[Nombre d’heures par semaines]],""))</f>
        <v/>
      </c>
      <c r="N22" s="2" t="str">
        <f>IF(Table1[[#This Row],[N°]]="","",IF(Table1[[#This Row],[Niveau de langue]]=$V$13,Table1[[#This Row],[Nombre d’heures par semaines]],""))</f>
        <v/>
      </c>
      <c r="O22" s="2" t="str">
        <f>IF(Table1[[#This Row],[N°]]="","",IF(Table1[[#This Row],[Référent pédagogique]]="OUI",Table1[[#This Row],[Nombre d’heures par semaines]],""))</f>
        <v/>
      </c>
      <c r="P22"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2" s="2"/>
      <c r="R22" s="2"/>
    </row>
    <row r="23" spans="1:25" x14ac:dyDescent="0.25">
      <c r="A23" s="12">
        <v>12</v>
      </c>
      <c r="B23" s="2" t="str">
        <f t="shared" si="0"/>
        <v/>
      </c>
      <c r="C23" s="2"/>
      <c r="D23" s="33"/>
      <c r="E23" s="34" t="str">
        <f>IF(Table1[[#This Row],[N°]]="","",VLOOKUP(Table1[[#This Row],[Unité]],Table2[[#All],[Nom de la mini-crèche]:[Qualifié]],11,FALSE))</f>
        <v/>
      </c>
      <c r="F23" s="33"/>
      <c r="G23" s="33"/>
      <c r="H23" s="35"/>
      <c r="I23" s="33"/>
      <c r="J23" s="33"/>
      <c r="K23" s="33"/>
      <c r="L23" s="3"/>
      <c r="M23" s="2" t="str">
        <f>IF(Table1[[#This Row],[N°]]="","",IF(Table1[[#This Row],[Niveau de langue]]=$V$12,Table1[[#This Row],[Nombre d’heures par semaines]],""))</f>
        <v/>
      </c>
      <c r="N23" s="2" t="str">
        <f>IF(Table1[[#This Row],[N°]]="","",IF(Table1[[#This Row],[Niveau de langue]]=$V$13,Table1[[#This Row],[Nombre d’heures par semaines]],""))</f>
        <v/>
      </c>
      <c r="O23" s="2" t="str">
        <f>IF(Table1[[#This Row],[N°]]="","",IF(Table1[[#This Row],[Référent pédagogique]]="OUI",Table1[[#This Row],[Nombre d’heures par semaines]],""))</f>
        <v/>
      </c>
      <c r="P23"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3" s="2"/>
      <c r="R23" s="2"/>
    </row>
    <row r="24" spans="1:25" x14ac:dyDescent="0.25">
      <c r="A24" s="12">
        <v>13</v>
      </c>
      <c r="B24" s="2" t="str">
        <f t="shared" si="0"/>
        <v/>
      </c>
      <c r="C24" s="2"/>
      <c r="D24" s="33"/>
      <c r="E24" s="34" t="str">
        <f>IF(Table1[[#This Row],[N°]]="","",VLOOKUP(Table1[[#This Row],[Unité]],Table2[[#All],[Nom de la mini-crèche]:[Qualifié]],11,FALSE))</f>
        <v/>
      </c>
      <c r="F24" s="33"/>
      <c r="G24" s="33"/>
      <c r="H24" s="35"/>
      <c r="I24" s="33"/>
      <c r="J24" s="33"/>
      <c r="K24" s="33"/>
      <c r="L24" s="3"/>
      <c r="M24" s="2" t="str">
        <f>IF(Table1[[#This Row],[N°]]="","",IF(Table1[[#This Row],[Niveau de langue]]=$V$12,Table1[[#This Row],[Nombre d’heures par semaines]],""))</f>
        <v/>
      </c>
      <c r="N24" s="2" t="str">
        <f>IF(Table1[[#This Row],[N°]]="","",IF(Table1[[#This Row],[Niveau de langue]]=$V$13,Table1[[#This Row],[Nombre d’heures par semaines]],""))</f>
        <v/>
      </c>
      <c r="O24" s="2" t="str">
        <f>IF(Table1[[#This Row],[N°]]="","",IF(Table1[[#This Row],[Référent pédagogique]]="OUI",Table1[[#This Row],[Nombre d’heures par semaines]],""))</f>
        <v/>
      </c>
      <c r="P24"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4" s="2"/>
      <c r="R24" s="2"/>
    </row>
    <row r="25" spans="1:25" x14ac:dyDescent="0.25">
      <c r="A25" s="12">
        <v>14</v>
      </c>
      <c r="B25" s="2" t="str">
        <f t="shared" si="0"/>
        <v/>
      </c>
      <c r="C25" s="2"/>
      <c r="D25" s="33"/>
      <c r="E25" s="34" t="str">
        <f>IF(Table1[[#This Row],[N°]]="","",VLOOKUP(Table1[[#This Row],[Unité]],Table2[[#All],[Nom de la mini-crèche]:[Qualifié]],11,FALSE))</f>
        <v/>
      </c>
      <c r="F25" s="33"/>
      <c r="G25" s="33"/>
      <c r="H25" s="35"/>
      <c r="I25" s="33"/>
      <c r="J25" s="33"/>
      <c r="K25" s="33"/>
      <c r="L25" s="3"/>
      <c r="M25" s="2" t="str">
        <f>IF(Table1[[#This Row],[N°]]="","",IF(Table1[[#This Row],[Niveau de langue]]=$V$12,Table1[[#This Row],[Nombre d’heures par semaines]],""))</f>
        <v/>
      </c>
      <c r="N25" s="2" t="str">
        <f>IF(Table1[[#This Row],[N°]]="","",IF(Table1[[#This Row],[Niveau de langue]]=$V$13,Table1[[#This Row],[Nombre d’heures par semaines]],""))</f>
        <v/>
      </c>
      <c r="O25" s="2" t="str">
        <f>IF(Table1[[#This Row],[N°]]="","",IF(Table1[[#This Row],[Référent pédagogique]]="OUI",Table1[[#This Row],[Nombre d’heures par semaines]],""))</f>
        <v/>
      </c>
      <c r="P25"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5" s="2"/>
      <c r="R25" s="2"/>
    </row>
    <row r="26" spans="1:25" x14ac:dyDescent="0.25">
      <c r="A26" s="12">
        <v>15</v>
      </c>
      <c r="B26" s="2" t="str">
        <f t="shared" si="0"/>
        <v/>
      </c>
      <c r="C26" s="2"/>
      <c r="D26" s="33"/>
      <c r="E26" s="34" t="str">
        <f>IF(Table1[[#This Row],[N°]]="","",VLOOKUP(Table1[[#This Row],[Unité]],Table2[[#All],[Nom de la mini-crèche]:[Qualifié]],11,FALSE))</f>
        <v/>
      </c>
      <c r="F26" s="33"/>
      <c r="G26" s="33"/>
      <c r="H26" s="35"/>
      <c r="I26" s="33"/>
      <c r="J26" s="33"/>
      <c r="K26" s="33"/>
      <c r="L26" s="3"/>
      <c r="M26" s="2" t="str">
        <f>IF(Table1[[#This Row],[N°]]="","",IF(Table1[[#This Row],[Niveau de langue]]=$V$12,Table1[[#This Row],[Nombre d’heures par semaines]],""))</f>
        <v/>
      </c>
      <c r="N26" s="2" t="str">
        <f>IF(Table1[[#This Row],[N°]]="","",IF(Table1[[#This Row],[Niveau de langue]]=$V$13,Table1[[#This Row],[Nombre d’heures par semaines]],""))</f>
        <v/>
      </c>
      <c r="O26" s="2" t="str">
        <f>IF(Table1[[#This Row],[N°]]="","",IF(Table1[[#This Row],[Référent pédagogique]]="OUI",Table1[[#This Row],[Nombre d’heures par semaines]],""))</f>
        <v/>
      </c>
      <c r="P26"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6" s="2"/>
      <c r="R26" s="2"/>
    </row>
    <row r="27" spans="1:25" x14ac:dyDescent="0.25">
      <c r="A27" s="12">
        <v>16</v>
      </c>
      <c r="B27" s="2" t="str">
        <f t="shared" si="0"/>
        <v/>
      </c>
      <c r="C27" s="2"/>
      <c r="D27" s="33"/>
      <c r="E27" s="34" t="str">
        <f>IF(Table1[[#This Row],[N°]]="","",VLOOKUP(Table1[[#This Row],[Unité]],Table2[[#All],[Nom de la mini-crèche]:[Qualifié]],11,FALSE))</f>
        <v/>
      </c>
      <c r="F27" s="33"/>
      <c r="G27" s="33"/>
      <c r="H27" s="35"/>
      <c r="I27" s="33"/>
      <c r="J27" s="33"/>
      <c r="K27" s="33"/>
      <c r="L27" s="3"/>
      <c r="M27" s="2" t="str">
        <f>IF(Table1[[#This Row],[N°]]="","",IF(Table1[[#This Row],[Niveau de langue]]=$V$12,Table1[[#This Row],[Nombre d’heures par semaines]],""))</f>
        <v/>
      </c>
      <c r="N27" s="2" t="str">
        <f>IF(Table1[[#This Row],[N°]]="","",IF(Table1[[#This Row],[Niveau de langue]]=$V$13,Table1[[#This Row],[Nombre d’heures par semaines]],""))</f>
        <v/>
      </c>
      <c r="O27" s="2" t="str">
        <f>IF(Table1[[#This Row],[N°]]="","",IF(Table1[[#This Row],[Référent pédagogique]]="OUI",Table1[[#This Row],[Nombre d’heures par semaines]],""))</f>
        <v/>
      </c>
      <c r="P27"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7" s="2"/>
      <c r="R27" s="2"/>
    </row>
    <row r="28" spans="1:25" x14ac:dyDescent="0.25">
      <c r="A28" s="12">
        <v>17</v>
      </c>
      <c r="B28" s="2" t="str">
        <f t="shared" si="0"/>
        <v/>
      </c>
      <c r="C28" s="2"/>
      <c r="D28" s="33"/>
      <c r="E28" s="34" t="str">
        <f>IF(Table1[[#This Row],[N°]]="","",VLOOKUP(Table1[[#This Row],[Unité]],Table2[[#All],[Nom de la mini-crèche]:[Qualifié]],11,FALSE))</f>
        <v/>
      </c>
      <c r="F28" s="33"/>
      <c r="G28" s="33"/>
      <c r="H28" s="35"/>
      <c r="I28" s="33"/>
      <c r="J28" s="33"/>
      <c r="K28" s="33"/>
      <c r="L28" s="3"/>
      <c r="M28" s="2" t="str">
        <f>IF(Table1[[#This Row],[N°]]="","",IF(Table1[[#This Row],[Niveau de langue]]=$V$12,Table1[[#This Row],[Nombre d’heures par semaines]],""))</f>
        <v/>
      </c>
      <c r="N28" s="2" t="str">
        <f>IF(Table1[[#This Row],[N°]]="","",IF(Table1[[#This Row],[Niveau de langue]]=$V$13,Table1[[#This Row],[Nombre d’heures par semaines]],""))</f>
        <v/>
      </c>
      <c r="O28" s="2" t="str">
        <f>IF(Table1[[#This Row],[N°]]="","",IF(Table1[[#This Row],[Référent pédagogique]]="OUI",Table1[[#This Row],[Nombre d’heures par semaines]],""))</f>
        <v/>
      </c>
      <c r="P28"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8" s="2"/>
      <c r="R28" s="2"/>
    </row>
    <row r="29" spans="1:25" x14ac:dyDescent="0.25">
      <c r="A29" s="12">
        <v>18</v>
      </c>
      <c r="B29" s="2" t="str">
        <f t="shared" si="0"/>
        <v/>
      </c>
      <c r="C29" s="2"/>
      <c r="D29" s="33"/>
      <c r="E29" s="34" t="str">
        <f>IF(Table1[[#This Row],[N°]]="","",VLOOKUP(Table1[[#This Row],[Unité]],Table2[[#All],[Nom de la mini-crèche]:[Qualifié]],11,FALSE))</f>
        <v/>
      </c>
      <c r="F29" s="33"/>
      <c r="G29" s="33"/>
      <c r="H29" s="35"/>
      <c r="I29" s="33"/>
      <c r="J29" s="33"/>
      <c r="K29" s="33"/>
      <c r="L29" s="3"/>
      <c r="M29" s="2" t="str">
        <f>IF(Table1[[#This Row],[N°]]="","",IF(Table1[[#This Row],[Niveau de langue]]=$V$12,Table1[[#This Row],[Nombre d’heures par semaines]],""))</f>
        <v/>
      </c>
      <c r="N29" s="2" t="str">
        <f>IF(Table1[[#This Row],[N°]]="","",IF(Table1[[#This Row],[Niveau de langue]]=$V$13,Table1[[#This Row],[Nombre d’heures par semaines]],""))</f>
        <v/>
      </c>
      <c r="O29" s="2" t="str">
        <f>IF(Table1[[#This Row],[N°]]="","",IF(Table1[[#This Row],[Référent pédagogique]]="OUI",Table1[[#This Row],[Nombre d’heures par semaines]],""))</f>
        <v/>
      </c>
      <c r="P29"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9" s="2"/>
      <c r="R29" s="2"/>
    </row>
    <row r="30" spans="1:25" x14ac:dyDescent="0.25">
      <c r="A30" s="12">
        <v>19</v>
      </c>
      <c r="B30" s="2" t="str">
        <f t="shared" si="0"/>
        <v/>
      </c>
      <c r="C30" s="2"/>
      <c r="D30" s="33"/>
      <c r="E30" s="34" t="str">
        <f>IF(Table1[[#This Row],[N°]]="","",VLOOKUP(Table1[[#This Row],[Unité]],Table2[[#All],[Nom de la mini-crèche]:[Qualifié]],11,FALSE))</f>
        <v/>
      </c>
      <c r="F30" s="33"/>
      <c r="G30" s="33"/>
      <c r="H30" s="35"/>
      <c r="I30" s="33"/>
      <c r="J30" s="33"/>
      <c r="K30" s="33"/>
      <c r="L30" s="3"/>
      <c r="M30" s="2" t="str">
        <f>IF(Table1[[#This Row],[N°]]="","",IF(Table1[[#This Row],[Niveau de langue]]=$V$12,Table1[[#This Row],[Nombre d’heures par semaines]],""))</f>
        <v/>
      </c>
      <c r="N30" s="2" t="str">
        <f>IF(Table1[[#This Row],[N°]]="","",IF(Table1[[#This Row],[Niveau de langue]]=$V$13,Table1[[#This Row],[Nombre d’heures par semaines]],""))</f>
        <v/>
      </c>
      <c r="O30" s="2" t="str">
        <f>IF(Table1[[#This Row],[N°]]="","",IF(Table1[[#This Row],[Référent pédagogique]]="OUI",Table1[[#This Row],[Nombre d’heures par semaines]],""))</f>
        <v/>
      </c>
      <c r="P30"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0" s="2"/>
      <c r="R30" s="2"/>
    </row>
    <row r="31" spans="1:25" x14ac:dyDescent="0.25">
      <c r="A31" s="12">
        <v>20</v>
      </c>
      <c r="B31" s="2" t="str">
        <f t="shared" si="0"/>
        <v/>
      </c>
      <c r="C31" s="2"/>
      <c r="D31" s="33"/>
      <c r="E31" s="34" t="str">
        <f>IF(Table1[[#This Row],[N°]]="","",VLOOKUP(Table1[[#This Row],[Unité]],Table2[[#All],[Nom de la mini-crèche]:[Qualifié]],11,FALSE))</f>
        <v/>
      </c>
      <c r="F31" s="33"/>
      <c r="G31" s="33"/>
      <c r="H31" s="35"/>
      <c r="I31" s="33"/>
      <c r="J31" s="33"/>
      <c r="K31" s="33"/>
      <c r="L31" s="3"/>
      <c r="M31" s="2" t="str">
        <f>IF(Table1[[#This Row],[N°]]="","",IF(Table1[[#This Row],[Niveau de langue]]=$V$12,Table1[[#This Row],[Nombre d’heures par semaines]],""))</f>
        <v/>
      </c>
      <c r="N31" s="2" t="str">
        <f>IF(Table1[[#This Row],[N°]]="","",IF(Table1[[#This Row],[Niveau de langue]]=$V$13,Table1[[#This Row],[Nombre d’heures par semaines]],""))</f>
        <v/>
      </c>
      <c r="O31" s="2" t="str">
        <f>IF(Table1[[#This Row],[N°]]="","",IF(Table1[[#This Row],[Référent pédagogique]]="OUI",Table1[[#This Row],[Nombre d’heures par semaines]],""))</f>
        <v/>
      </c>
      <c r="P31"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1" s="2"/>
      <c r="R31" s="2"/>
    </row>
    <row r="32" spans="1:25" x14ac:dyDescent="0.25">
      <c r="A32" s="12">
        <v>21</v>
      </c>
      <c r="B32" s="2" t="str">
        <f t="shared" si="0"/>
        <v/>
      </c>
      <c r="C32" s="2"/>
      <c r="D32" s="33"/>
      <c r="E32" s="34" t="str">
        <f>IF(Table1[[#This Row],[N°]]="","",VLOOKUP(Table1[[#This Row],[Unité]],Table2[[#All],[Nom de la mini-crèche]:[Qualifié]],11,FALSE))</f>
        <v/>
      </c>
      <c r="F32" s="33"/>
      <c r="G32" s="33"/>
      <c r="H32" s="35"/>
      <c r="I32" s="33"/>
      <c r="J32" s="33"/>
      <c r="K32" s="33"/>
      <c r="L32" s="3"/>
      <c r="M32" s="2" t="str">
        <f>IF(Table1[[#This Row],[N°]]="","",IF(Table1[[#This Row],[Niveau de langue]]=$V$12,Table1[[#This Row],[Nombre d’heures par semaines]],""))</f>
        <v/>
      </c>
      <c r="N32" s="2" t="str">
        <f>IF(Table1[[#This Row],[N°]]="","",IF(Table1[[#This Row],[Niveau de langue]]=$V$13,Table1[[#This Row],[Nombre d’heures par semaines]],""))</f>
        <v/>
      </c>
      <c r="O32" s="2" t="str">
        <f>IF(Table1[[#This Row],[N°]]="","",IF(Table1[[#This Row],[Référent pédagogique]]="OUI",Table1[[#This Row],[Nombre d’heures par semaines]],""))</f>
        <v/>
      </c>
      <c r="P32"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2" s="2"/>
      <c r="R32" s="2"/>
    </row>
    <row r="33" spans="1:18" x14ac:dyDescent="0.25">
      <c r="A33" s="12">
        <v>22</v>
      </c>
      <c r="B33" s="2" t="str">
        <f t="shared" si="0"/>
        <v/>
      </c>
      <c r="C33" s="2"/>
      <c r="D33" s="33"/>
      <c r="E33" s="34" t="str">
        <f>IF(Table1[[#This Row],[N°]]="","",VLOOKUP(Table1[[#This Row],[Unité]],Table2[[#All],[Nom de la mini-crèche]:[Qualifié]],11,FALSE))</f>
        <v/>
      </c>
      <c r="F33" s="33"/>
      <c r="G33" s="33"/>
      <c r="H33" s="35"/>
      <c r="I33" s="33"/>
      <c r="J33" s="33"/>
      <c r="K33" s="33"/>
      <c r="L33" s="3"/>
      <c r="M33" s="2" t="str">
        <f>IF(Table1[[#This Row],[N°]]="","",IF(Table1[[#This Row],[Niveau de langue]]=$V$12,Table1[[#This Row],[Nombre d’heures par semaines]],""))</f>
        <v/>
      </c>
      <c r="N33" s="2" t="str">
        <f>IF(Table1[[#This Row],[N°]]="","",IF(Table1[[#This Row],[Niveau de langue]]=$V$13,Table1[[#This Row],[Nombre d’heures par semaines]],""))</f>
        <v/>
      </c>
      <c r="O33" s="2" t="str">
        <f>IF(Table1[[#This Row],[N°]]="","",IF(Table1[[#This Row],[Référent pédagogique]]="OUI",Table1[[#This Row],[Nombre d’heures par semaines]],""))</f>
        <v/>
      </c>
      <c r="P33"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3" s="2"/>
      <c r="R33" s="2"/>
    </row>
    <row r="34" spans="1:18" x14ac:dyDescent="0.25">
      <c r="A34" s="12">
        <v>23</v>
      </c>
      <c r="B34" s="2" t="str">
        <f t="shared" si="0"/>
        <v/>
      </c>
      <c r="C34" s="2"/>
      <c r="D34" s="33"/>
      <c r="E34" s="34" t="str">
        <f>IF(Table1[[#This Row],[N°]]="","",VLOOKUP(Table1[[#This Row],[Unité]],Table2[[#All],[Nom de la mini-crèche]:[Qualifié]],11,FALSE))</f>
        <v/>
      </c>
      <c r="F34" s="33"/>
      <c r="G34" s="33"/>
      <c r="H34" s="35"/>
      <c r="I34" s="33"/>
      <c r="J34" s="33"/>
      <c r="K34" s="33"/>
      <c r="L34" s="3"/>
      <c r="M34" s="2" t="str">
        <f>IF(Table1[[#This Row],[N°]]="","",IF(Table1[[#This Row],[Niveau de langue]]=$V$12,Table1[[#This Row],[Nombre d’heures par semaines]],""))</f>
        <v/>
      </c>
      <c r="N34" s="2" t="str">
        <f>IF(Table1[[#This Row],[N°]]="","",IF(Table1[[#This Row],[Niveau de langue]]=$V$13,Table1[[#This Row],[Nombre d’heures par semaines]],""))</f>
        <v/>
      </c>
      <c r="O34" s="2" t="str">
        <f>IF(Table1[[#This Row],[N°]]="","",IF(Table1[[#This Row],[Référent pédagogique]]="OUI",Table1[[#This Row],[Nombre d’heures par semaines]],""))</f>
        <v/>
      </c>
      <c r="P34"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4" s="2"/>
      <c r="R34" s="2"/>
    </row>
    <row r="35" spans="1:18" x14ac:dyDescent="0.25">
      <c r="A35" s="12">
        <v>24</v>
      </c>
      <c r="B35" s="2" t="str">
        <f t="shared" si="0"/>
        <v/>
      </c>
      <c r="C35" s="2"/>
      <c r="D35" s="33"/>
      <c r="E35" s="34" t="str">
        <f>IF(Table1[[#This Row],[N°]]="","",VLOOKUP(Table1[[#This Row],[Unité]],Table2[[#All],[Nom de la mini-crèche]:[Qualifié]],11,FALSE))</f>
        <v/>
      </c>
      <c r="F35" s="33"/>
      <c r="G35" s="33"/>
      <c r="H35" s="35"/>
      <c r="I35" s="33"/>
      <c r="J35" s="33"/>
      <c r="K35" s="33"/>
      <c r="L35" s="3"/>
      <c r="M35" s="2" t="str">
        <f>IF(Table1[[#This Row],[N°]]="","",IF(Table1[[#This Row],[Niveau de langue]]=$V$12,Table1[[#This Row],[Nombre d’heures par semaines]],""))</f>
        <v/>
      </c>
      <c r="N35" s="2" t="str">
        <f>IF(Table1[[#This Row],[N°]]="","",IF(Table1[[#This Row],[Niveau de langue]]=$V$13,Table1[[#This Row],[Nombre d’heures par semaines]],""))</f>
        <v/>
      </c>
      <c r="O35" s="2" t="str">
        <f>IF(Table1[[#This Row],[N°]]="","",IF(Table1[[#This Row],[Référent pédagogique]]="OUI",Table1[[#This Row],[Nombre d’heures par semaines]],""))</f>
        <v/>
      </c>
      <c r="P35"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5" s="2"/>
      <c r="R35" s="2"/>
    </row>
    <row r="36" spans="1:18" x14ac:dyDescent="0.25">
      <c r="A36" s="12">
        <v>25</v>
      </c>
      <c r="B36" s="2" t="str">
        <f t="shared" si="0"/>
        <v/>
      </c>
      <c r="C36" s="2"/>
      <c r="D36" s="33"/>
      <c r="E36" s="34" t="str">
        <f>IF(Table1[[#This Row],[N°]]="","",VLOOKUP(Table1[[#This Row],[Unité]],Table2[[#All],[Nom de la mini-crèche]:[Qualifié]],11,FALSE))</f>
        <v/>
      </c>
      <c r="F36" s="33"/>
      <c r="G36" s="33"/>
      <c r="H36" s="35"/>
      <c r="I36" s="33"/>
      <c r="J36" s="33"/>
      <c r="K36" s="33"/>
      <c r="L36" s="3"/>
      <c r="M36" s="2" t="str">
        <f>IF(Table1[[#This Row],[N°]]="","",IF(Table1[[#This Row],[Niveau de langue]]=$V$12,Table1[[#This Row],[Nombre d’heures par semaines]],""))</f>
        <v/>
      </c>
      <c r="N36" s="2" t="str">
        <f>IF(Table1[[#This Row],[N°]]="","",IF(Table1[[#This Row],[Niveau de langue]]=$V$13,Table1[[#This Row],[Nombre d’heures par semaines]],""))</f>
        <v/>
      </c>
      <c r="O36" s="2" t="str">
        <f>IF(Table1[[#This Row],[N°]]="","",IF(Table1[[#This Row],[Référent pédagogique]]="OUI",Table1[[#This Row],[Nombre d’heures par semaines]],""))</f>
        <v/>
      </c>
      <c r="P36"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6" s="2"/>
      <c r="R36" s="2"/>
    </row>
    <row r="37" spans="1:18" x14ac:dyDescent="0.25">
      <c r="A37" s="12">
        <v>26</v>
      </c>
      <c r="B37" s="2" t="str">
        <f t="shared" si="0"/>
        <v/>
      </c>
      <c r="C37" s="2"/>
      <c r="D37" s="33"/>
      <c r="E37" s="34" t="str">
        <f>IF(Table1[[#This Row],[N°]]="","",VLOOKUP(Table1[[#This Row],[Unité]],Table2[[#All],[Nom de la mini-crèche]:[Qualifié]],11,FALSE))</f>
        <v/>
      </c>
      <c r="F37" s="33"/>
      <c r="G37" s="33"/>
      <c r="H37" s="35"/>
      <c r="I37" s="33"/>
      <c r="J37" s="33"/>
      <c r="K37" s="33"/>
      <c r="L37" s="3"/>
      <c r="M37" s="2" t="str">
        <f>IF(Table1[[#This Row],[N°]]="","",IF(Table1[[#This Row],[Niveau de langue]]=$V$12,Table1[[#This Row],[Nombre d’heures par semaines]],""))</f>
        <v/>
      </c>
      <c r="N37" s="2" t="str">
        <f>IF(Table1[[#This Row],[N°]]="","",IF(Table1[[#This Row],[Niveau de langue]]=$V$13,Table1[[#This Row],[Nombre d’heures par semaines]],""))</f>
        <v/>
      </c>
      <c r="O37" s="2" t="str">
        <f>IF(Table1[[#This Row],[N°]]="","",IF(Table1[[#This Row],[Référent pédagogique]]="OUI",Table1[[#This Row],[Nombre d’heures par semaines]],""))</f>
        <v/>
      </c>
      <c r="P37"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7" s="2"/>
      <c r="R37" s="2"/>
    </row>
    <row r="38" spans="1:18" x14ac:dyDescent="0.25">
      <c r="A38" s="12">
        <v>27</v>
      </c>
      <c r="B38" s="2" t="str">
        <f t="shared" si="0"/>
        <v/>
      </c>
      <c r="C38" s="2"/>
      <c r="D38" s="33"/>
      <c r="E38" s="34" t="str">
        <f>IF(Table1[[#This Row],[N°]]="","",VLOOKUP(Table1[[#This Row],[Unité]],Table2[[#All],[Nom de la mini-crèche]:[Qualifié]],11,FALSE))</f>
        <v/>
      </c>
      <c r="F38" s="33"/>
      <c r="G38" s="33"/>
      <c r="H38" s="35"/>
      <c r="I38" s="33"/>
      <c r="J38" s="33"/>
      <c r="K38" s="33"/>
      <c r="L38" s="3"/>
      <c r="M38" s="2" t="str">
        <f>IF(Table1[[#This Row],[N°]]="","",IF(Table1[[#This Row],[Niveau de langue]]=$V$12,Table1[[#This Row],[Nombre d’heures par semaines]],""))</f>
        <v/>
      </c>
      <c r="N38" s="2" t="str">
        <f>IF(Table1[[#This Row],[N°]]="","",IF(Table1[[#This Row],[Niveau de langue]]=$V$13,Table1[[#This Row],[Nombre d’heures par semaines]],""))</f>
        <v/>
      </c>
      <c r="O38" s="2" t="str">
        <f>IF(Table1[[#This Row],[N°]]="","",IF(Table1[[#This Row],[Référent pédagogique]]="OUI",Table1[[#This Row],[Nombre d’heures par semaines]],""))</f>
        <v/>
      </c>
      <c r="P38"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8" s="2"/>
      <c r="R38" s="2"/>
    </row>
    <row r="39" spans="1:18" x14ac:dyDescent="0.25">
      <c r="A39" s="12">
        <v>28</v>
      </c>
      <c r="B39" s="2" t="str">
        <f t="shared" si="0"/>
        <v/>
      </c>
      <c r="C39" s="2"/>
      <c r="D39" s="33"/>
      <c r="E39" s="34" t="str">
        <f>IF(Table1[[#This Row],[N°]]="","",VLOOKUP(Table1[[#This Row],[Unité]],Table2[[#All],[Nom de la mini-crèche]:[Qualifié]],11,FALSE))</f>
        <v/>
      </c>
      <c r="F39" s="33"/>
      <c r="G39" s="33"/>
      <c r="H39" s="35"/>
      <c r="I39" s="33"/>
      <c r="J39" s="33"/>
      <c r="K39" s="33"/>
      <c r="L39" s="3"/>
      <c r="M39" s="2" t="str">
        <f>IF(Table1[[#This Row],[N°]]="","",IF(Table1[[#This Row],[Niveau de langue]]=$V$12,Table1[[#This Row],[Nombre d’heures par semaines]],""))</f>
        <v/>
      </c>
      <c r="N39" s="2" t="str">
        <f>IF(Table1[[#This Row],[N°]]="","",IF(Table1[[#This Row],[Niveau de langue]]=$V$13,Table1[[#This Row],[Nombre d’heures par semaines]],""))</f>
        <v/>
      </c>
      <c r="O39" s="2" t="str">
        <f>IF(Table1[[#This Row],[N°]]="","",IF(Table1[[#This Row],[Référent pédagogique]]="OUI",Table1[[#This Row],[Nombre d’heures par semaines]],""))</f>
        <v/>
      </c>
      <c r="P39"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9" s="2"/>
      <c r="R39" s="2"/>
    </row>
    <row r="40" spans="1:18" x14ac:dyDescent="0.25">
      <c r="A40" s="12">
        <v>29</v>
      </c>
      <c r="B40" s="2" t="str">
        <f t="shared" si="0"/>
        <v/>
      </c>
      <c r="C40" s="2"/>
      <c r="D40" s="33"/>
      <c r="E40" s="34" t="str">
        <f>IF(Table1[[#This Row],[N°]]="","",VLOOKUP(Table1[[#This Row],[Unité]],Table2[[#All],[Nom de la mini-crèche]:[Qualifié]],11,FALSE))</f>
        <v/>
      </c>
      <c r="F40" s="33"/>
      <c r="G40" s="33"/>
      <c r="H40" s="35"/>
      <c r="I40" s="33"/>
      <c r="J40" s="33"/>
      <c r="K40" s="33"/>
      <c r="L40" s="3"/>
      <c r="M40" s="2" t="str">
        <f>IF(Table1[[#This Row],[N°]]="","",IF(Table1[[#This Row],[Niveau de langue]]=$V$12,Table1[[#This Row],[Nombre d’heures par semaines]],""))</f>
        <v/>
      </c>
      <c r="N40" s="2" t="str">
        <f>IF(Table1[[#This Row],[N°]]="","",IF(Table1[[#This Row],[Niveau de langue]]=$V$13,Table1[[#This Row],[Nombre d’heures par semaines]],""))</f>
        <v/>
      </c>
      <c r="O40" s="2" t="str">
        <f>IF(Table1[[#This Row],[N°]]="","",IF(Table1[[#This Row],[Référent pédagogique]]="OUI",Table1[[#This Row],[Nombre d’heures par semaines]],""))</f>
        <v/>
      </c>
      <c r="P40"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0" s="2"/>
      <c r="R40" s="2"/>
    </row>
    <row r="41" spans="1:18" x14ac:dyDescent="0.25">
      <c r="A41" s="12">
        <v>30</v>
      </c>
      <c r="B41" s="2" t="str">
        <f t="shared" si="0"/>
        <v/>
      </c>
      <c r="C41" s="2"/>
      <c r="D41" s="33"/>
      <c r="E41" s="34" t="str">
        <f>IF(Table1[[#This Row],[N°]]="","",VLOOKUP(Table1[[#This Row],[Unité]],Table2[[#All],[Nom de la mini-crèche]:[Qualifié]],11,FALSE))</f>
        <v/>
      </c>
      <c r="F41" s="33"/>
      <c r="G41" s="33"/>
      <c r="H41" s="35"/>
      <c r="I41" s="33"/>
      <c r="J41" s="33"/>
      <c r="K41" s="33"/>
      <c r="L41" s="3"/>
      <c r="M41" s="2" t="str">
        <f>IF(Table1[[#This Row],[N°]]="","",IF(Table1[[#This Row],[Niveau de langue]]=$V$12,Table1[[#This Row],[Nombre d’heures par semaines]],""))</f>
        <v/>
      </c>
      <c r="N41" s="2" t="str">
        <f>IF(Table1[[#This Row],[N°]]="","",IF(Table1[[#This Row],[Niveau de langue]]=$V$13,Table1[[#This Row],[Nombre d’heures par semaines]],""))</f>
        <v/>
      </c>
      <c r="O41" s="2" t="str">
        <f>IF(Table1[[#This Row],[N°]]="","",IF(Table1[[#This Row],[Référent pédagogique]]="OUI",Table1[[#This Row],[Nombre d’heures par semaines]],""))</f>
        <v/>
      </c>
      <c r="P41"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1" s="2"/>
      <c r="R41" s="2"/>
    </row>
    <row r="42" spans="1:18" x14ac:dyDescent="0.25">
      <c r="A42" s="12">
        <v>31</v>
      </c>
      <c r="B42" s="2" t="str">
        <f t="shared" si="0"/>
        <v/>
      </c>
      <c r="C42" s="2"/>
      <c r="D42" s="33"/>
      <c r="E42" s="34" t="str">
        <f>IF(Table1[[#This Row],[N°]]="","",VLOOKUP(Table1[[#This Row],[Unité]],Table2[[#All],[Nom de la mini-crèche]:[Qualifié]],11,FALSE))</f>
        <v/>
      </c>
      <c r="F42" s="33"/>
      <c r="G42" s="33"/>
      <c r="H42" s="35"/>
      <c r="I42" s="33"/>
      <c r="J42" s="33"/>
      <c r="K42" s="33"/>
      <c r="L42" s="3"/>
      <c r="M42" s="2" t="str">
        <f>IF(Table1[[#This Row],[N°]]="","",IF(Table1[[#This Row],[Niveau de langue]]=$V$12,Table1[[#This Row],[Nombre d’heures par semaines]],""))</f>
        <v/>
      </c>
      <c r="N42" s="2" t="str">
        <f>IF(Table1[[#This Row],[N°]]="","",IF(Table1[[#This Row],[Niveau de langue]]=$V$13,Table1[[#This Row],[Nombre d’heures par semaines]],""))</f>
        <v/>
      </c>
      <c r="O42" s="2" t="str">
        <f>IF(Table1[[#This Row],[N°]]="","",IF(Table1[[#This Row],[Référent pédagogique]]="OUI",Table1[[#This Row],[Nombre d’heures par semaines]],""))</f>
        <v/>
      </c>
      <c r="P42"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2" s="2"/>
      <c r="R42" s="2"/>
    </row>
    <row r="43" spans="1:18" x14ac:dyDescent="0.25">
      <c r="A43" s="12">
        <v>32</v>
      </c>
      <c r="B43" s="2" t="str">
        <f t="shared" si="0"/>
        <v/>
      </c>
      <c r="C43" s="2"/>
      <c r="D43" s="33"/>
      <c r="E43" s="34" t="str">
        <f>IF(Table1[[#This Row],[N°]]="","",VLOOKUP(Table1[[#This Row],[Unité]],Table2[[#All],[Nom de la mini-crèche]:[Qualifié]],11,FALSE))</f>
        <v/>
      </c>
      <c r="F43" s="33"/>
      <c r="G43" s="33"/>
      <c r="H43" s="35"/>
      <c r="I43" s="33"/>
      <c r="J43" s="33"/>
      <c r="K43" s="33"/>
      <c r="L43" s="3"/>
      <c r="M43" s="2" t="str">
        <f>IF(Table1[[#This Row],[N°]]="","",IF(Table1[[#This Row],[Niveau de langue]]=$V$12,Table1[[#This Row],[Nombre d’heures par semaines]],""))</f>
        <v/>
      </c>
      <c r="N43" s="2" t="str">
        <f>IF(Table1[[#This Row],[N°]]="","",IF(Table1[[#This Row],[Niveau de langue]]=$V$13,Table1[[#This Row],[Nombre d’heures par semaines]],""))</f>
        <v/>
      </c>
      <c r="O43" s="2" t="str">
        <f>IF(Table1[[#This Row],[N°]]="","",IF(Table1[[#This Row],[Référent pédagogique]]="OUI",Table1[[#This Row],[Nombre d’heures par semaines]],""))</f>
        <v/>
      </c>
      <c r="P43"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3" s="2"/>
      <c r="R43" s="2"/>
    </row>
    <row r="44" spans="1:18" x14ac:dyDescent="0.25">
      <c r="A44" s="12">
        <v>33</v>
      </c>
      <c r="B44" s="2" t="str">
        <f t="shared" si="0"/>
        <v/>
      </c>
      <c r="C44" s="2"/>
      <c r="D44" s="33"/>
      <c r="E44" s="34" t="str">
        <f>IF(Table1[[#This Row],[N°]]="","",VLOOKUP(Table1[[#This Row],[Unité]],Table2[[#All],[Nom de la mini-crèche]:[Qualifié]],11,FALSE))</f>
        <v/>
      </c>
      <c r="F44" s="33"/>
      <c r="G44" s="33"/>
      <c r="H44" s="35"/>
      <c r="I44" s="33"/>
      <c r="J44" s="33"/>
      <c r="K44" s="33"/>
      <c r="L44" s="3"/>
      <c r="M44" s="2" t="str">
        <f>IF(Table1[[#This Row],[N°]]="","",IF(Table1[[#This Row],[Niveau de langue]]=$V$12,Table1[[#This Row],[Nombre d’heures par semaines]],""))</f>
        <v/>
      </c>
      <c r="N44" s="2" t="str">
        <f>IF(Table1[[#This Row],[N°]]="","",IF(Table1[[#This Row],[Niveau de langue]]=$V$13,Table1[[#This Row],[Nombre d’heures par semaines]],""))</f>
        <v/>
      </c>
      <c r="O44" s="2" t="str">
        <f>IF(Table1[[#This Row],[N°]]="","",IF(Table1[[#This Row],[Référent pédagogique]]="OUI",Table1[[#This Row],[Nombre d’heures par semaines]],""))</f>
        <v/>
      </c>
      <c r="P44"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4" s="2"/>
      <c r="R44" s="2"/>
    </row>
    <row r="45" spans="1:18" x14ac:dyDescent="0.25">
      <c r="A45" s="12">
        <v>34</v>
      </c>
      <c r="B45" s="2" t="str">
        <f t="shared" si="0"/>
        <v/>
      </c>
      <c r="C45" s="2"/>
      <c r="D45" s="33"/>
      <c r="E45" s="34" t="str">
        <f>IF(Table1[[#This Row],[N°]]="","",VLOOKUP(Table1[[#This Row],[Unité]],Table2[[#All],[Nom de la mini-crèche]:[Qualifié]],11,FALSE))</f>
        <v/>
      </c>
      <c r="F45" s="33"/>
      <c r="G45" s="33"/>
      <c r="H45" s="35"/>
      <c r="I45" s="33"/>
      <c r="J45" s="33"/>
      <c r="K45" s="33"/>
      <c r="L45" s="3"/>
      <c r="M45" s="2" t="str">
        <f>IF(Table1[[#This Row],[N°]]="","",IF(Table1[[#This Row],[Niveau de langue]]=$V$12,Table1[[#This Row],[Nombre d’heures par semaines]],""))</f>
        <v/>
      </c>
      <c r="N45" s="2" t="str">
        <f>IF(Table1[[#This Row],[N°]]="","",IF(Table1[[#This Row],[Niveau de langue]]=$V$13,Table1[[#This Row],[Nombre d’heures par semaines]],""))</f>
        <v/>
      </c>
      <c r="O45" s="2" t="str">
        <f>IF(Table1[[#This Row],[N°]]="","",IF(Table1[[#This Row],[Référent pédagogique]]="OUI",Table1[[#This Row],[Nombre d’heures par semaines]],""))</f>
        <v/>
      </c>
      <c r="P45"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5" s="2"/>
      <c r="R45" s="2"/>
    </row>
    <row r="46" spans="1:18" x14ac:dyDescent="0.25">
      <c r="A46" s="12">
        <v>35</v>
      </c>
      <c r="B46" s="2" t="str">
        <f t="shared" si="0"/>
        <v/>
      </c>
      <c r="C46" s="2"/>
      <c r="D46" s="33"/>
      <c r="E46" s="34" t="str">
        <f>IF(Table1[[#This Row],[N°]]="","",VLOOKUP(Table1[[#This Row],[Unité]],Table2[[#All],[Nom de la mini-crèche]:[Qualifié]],11,FALSE))</f>
        <v/>
      </c>
      <c r="F46" s="33"/>
      <c r="G46" s="33"/>
      <c r="H46" s="35"/>
      <c r="I46" s="33"/>
      <c r="J46" s="33"/>
      <c r="K46" s="33"/>
      <c r="L46" s="3"/>
      <c r="M46" s="2" t="str">
        <f>IF(Table1[[#This Row],[N°]]="","",IF(Table1[[#This Row],[Niveau de langue]]=$V$12,Table1[[#This Row],[Nombre d’heures par semaines]],""))</f>
        <v/>
      </c>
      <c r="N46" s="2" t="str">
        <f>IF(Table1[[#This Row],[N°]]="","",IF(Table1[[#This Row],[Niveau de langue]]=$V$13,Table1[[#This Row],[Nombre d’heures par semaines]],""))</f>
        <v/>
      </c>
      <c r="O46" s="2" t="str">
        <f>IF(Table1[[#This Row],[N°]]="","",IF(Table1[[#This Row],[Référent pédagogique]]="OUI",Table1[[#This Row],[Nombre d’heures par semaines]],""))</f>
        <v/>
      </c>
      <c r="P46"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6" s="2"/>
      <c r="R46" s="2"/>
    </row>
    <row r="47" spans="1:18" x14ac:dyDescent="0.25">
      <c r="A47" s="12">
        <v>36</v>
      </c>
      <c r="B47" s="2" t="str">
        <f t="shared" si="0"/>
        <v/>
      </c>
      <c r="C47" s="2"/>
      <c r="D47" s="33"/>
      <c r="E47" s="34" t="str">
        <f>IF(Table1[[#This Row],[N°]]="","",VLOOKUP(Table1[[#This Row],[Unité]],Table2[[#All],[Nom de la mini-crèche]:[Qualifié]],11,FALSE))</f>
        <v/>
      </c>
      <c r="F47" s="33"/>
      <c r="G47" s="33"/>
      <c r="H47" s="35"/>
      <c r="I47" s="33"/>
      <c r="J47" s="33"/>
      <c r="K47" s="33"/>
      <c r="L47" s="3"/>
      <c r="M47" s="2" t="str">
        <f>IF(Table1[[#This Row],[N°]]="","",IF(Table1[[#This Row],[Niveau de langue]]=$V$12,Table1[[#This Row],[Nombre d’heures par semaines]],""))</f>
        <v/>
      </c>
      <c r="N47" s="2" t="str">
        <f>IF(Table1[[#This Row],[N°]]="","",IF(Table1[[#This Row],[Niveau de langue]]=$V$13,Table1[[#This Row],[Nombre d’heures par semaines]],""))</f>
        <v/>
      </c>
      <c r="O47" s="2" t="str">
        <f>IF(Table1[[#This Row],[N°]]="","",IF(Table1[[#This Row],[Référent pédagogique]]="OUI",Table1[[#This Row],[Nombre d’heures par semaines]],""))</f>
        <v/>
      </c>
      <c r="P47"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7" s="2"/>
      <c r="R47" s="2"/>
    </row>
    <row r="48" spans="1:18" x14ac:dyDescent="0.25">
      <c r="A48" s="12">
        <v>37</v>
      </c>
      <c r="B48" s="2" t="str">
        <f t="shared" si="0"/>
        <v/>
      </c>
      <c r="C48" s="2"/>
      <c r="D48" s="33"/>
      <c r="E48" s="34" t="str">
        <f>IF(Table1[[#This Row],[N°]]="","",VLOOKUP(Table1[[#This Row],[Unité]],Table2[[#All],[Nom de la mini-crèche]:[Qualifié]],11,FALSE))</f>
        <v/>
      </c>
      <c r="F48" s="33"/>
      <c r="G48" s="33"/>
      <c r="H48" s="35"/>
      <c r="I48" s="33"/>
      <c r="J48" s="33"/>
      <c r="K48" s="33"/>
      <c r="L48" s="3"/>
      <c r="M48" s="2" t="str">
        <f>IF(Table1[[#This Row],[N°]]="","",IF(Table1[[#This Row],[Niveau de langue]]=$V$12,Table1[[#This Row],[Nombre d’heures par semaines]],""))</f>
        <v/>
      </c>
      <c r="N48" s="2" t="str">
        <f>IF(Table1[[#This Row],[N°]]="","",IF(Table1[[#This Row],[Niveau de langue]]=$V$13,Table1[[#This Row],[Nombre d’heures par semaines]],""))</f>
        <v/>
      </c>
      <c r="O48" s="2" t="str">
        <f>IF(Table1[[#This Row],[N°]]="","",IF(Table1[[#This Row],[Référent pédagogique]]="OUI",Table1[[#This Row],[Nombre d’heures par semaines]],""))</f>
        <v/>
      </c>
      <c r="P48"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8" s="2"/>
      <c r="R48" s="2"/>
    </row>
    <row r="49" spans="1:18" x14ac:dyDescent="0.25">
      <c r="A49" s="12">
        <v>38</v>
      </c>
      <c r="B49" s="2" t="str">
        <f t="shared" si="0"/>
        <v/>
      </c>
      <c r="C49" s="2"/>
      <c r="D49" s="33"/>
      <c r="E49" s="34" t="str">
        <f>IF(Table1[[#This Row],[N°]]="","",VLOOKUP(Table1[[#This Row],[Unité]],Table2[[#All],[Nom de la mini-crèche]:[Qualifié]],11,FALSE))</f>
        <v/>
      </c>
      <c r="F49" s="33"/>
      <c r="G49" s="33"/>
      <c r="H49" s="35"/>
      <c r="I49" s="33"/>
      <c r="J49" s="33"/>
      <c r="K49" s="33"/>
      <c r="L49" s="3"/>
      <c r="M49" s="2" t="str">
        <f>IF(Table1[[#This Row],[N°]]="","",IF(Table1[[#This Row],[Niveau de langue]]=$V$12,Table1[[#This Row],[Nombre d’heures par semaines]],""))</f>
        <v/>
      </c>
      <c r="N49" s="2" t="str">
        <f>IF(Table1[[#This Row],[N°]]="","",IF(Table1[[#This Row],[Niveau de langue]]=$V$13,Table1[[#This Row],[Nombre d’heures par semaines]],""))</f>
        <v/>
      </c>
      <c r="O49" s="2" t="str">
        <f>IF(Table1[[#This Row],[N°]]="","",IF(Table1[[#This Row],[Référent pédagogique]]="OUI",Table1[[#This Row],[Nombre d’heures par semaines]],""))</f>
        <v/>
      </c>
      <c r="P49"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9" s="2"/>
      <c r="R49" s="2"/>
    </row>
    <row r="50" spans="1:18" x14ac:dyDescent="0.25">
      <c r="A50" s="12">
        <v>39</v>
      </c>
      <c r="B50" s="2" t="str">
        <f t="shared" si="0"/>
        <v/>
      </c>
      <c r="C50" s="2"/>
      <c r="D50" s="33"/>
      <c r="E50" s="34" t="str">
        <f>IF(Table1[[#This Row],[N°]]="","",VLOOKUP(Table1[[#This Row],[Unité]],Table2[[#All],[Nom de la mini-crèche]:[Qualifié]],11,FALSE))</f>
        <v/>
      </c>
      <c r="F50" s="33"/>
      <c r="G50" s="33"/>
      <c r="H50" s="35"/>
      <c r="I50" s="33"/>
      <c r="J50" s="33"/>
      <c r="K50" s="33"/>
      <c r="L50" s="3"/>
      <c r="M50" s="2" t="str">
        <f>IF(Table1[[#This Row],[N°]]="","",IF(Table1[[#This Row],[Niveau de langue]]=$V$12,Table1[[#This Row],[Nombre d’heures par semaines]],""))</f>
        <v/>
      </c>
      <c r="N50" s="2" t="str">
        <f>IF(Table1[[#This Row],[N°]]="","",IF(Table1[[#This Row],[Niveau de langue]]=$V$13,Table1[[#This Row],[Nombre d’heures par semaines]],""))</f>
        <v/>
      </c>
      <c r="O50" s="2" t="str">
        <f>IF(Table1[[#This Row],[N°]]="","",IF(Table1[[#This Row],[Référent pédagogique]]="OUI",Table1[[#This Row],[Nombre d’heures par semaines]],""))</f>
        <v/>
      </c>
      <c r="P50"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0" s="2"/>
      <c r="R50" s="2"/>
    </row>
    <row r="51" spans="1:18" x14ac:dyDescent="0.25">
      <c r="A51" s="12">
        <v>40</v>
      </c>
      <c r="B51" s="2" t="str">
        <f t="shared" si="0"/>
        <v/>
      </c>
      <c r="C51" s="2"/>
      <c r="D51" s="33"/>
      <c r="E51" s="34" t="str">
        <f>IF(Table1[[#This Row],[N°]]="","",VLOOKUP(Table1[[#This Row],[Unité]],Table2[[#All],[Nom de la mini-crèche]:[Qualifié]],11,FALSE))</f>
        <v/>
      </c>
      <c r="F51" s="33"/>
      <c r="G51" s="33"/>
      <c r="H51" s="35"/>
      <c r="I51" s="33"/>
      <c r="J51" s="33"/>
      <c r="K51" s="33"/>
      <c r="L51" s="3"/>
      <c r="M51" s="2" t="str">
        <f>IF(Table1[[#This Row],[N°]]="","",IF(Table1[[#This Row],[Niveau de langue]]=$V$12,Table1[[#This Row],[Nombre d’heures par semaines]],""))</f>
        <v/>
      </c>
      <c r="N51" s="2" t="str">
        <f>IF(Table1[[#This Row],[N°]]="","",IF(Table1[[#This Row],[Niveau de langue]]=$V$13,Table1[[#This Row],[Nombre d’heures par semaines]],""))</f>
        <v/>
      </c>
      <c r="O51" s="2" t="str">
        <f>IF(Table1[[#This Row],[N°]]="","",IF(Table1[[#This Row],[Référent pédagogique]]="OUI",Table1[[#This Row],[Nombre d’heures par semaines]],""))</f>
        <v/>
      </c>
      <c r="P51"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1" s="2"/>
      <c r="R51" s="2"/>
    </row>
    <row r="52" spans="1:18" x14ac:dyDescent="0.25">
      <c r="A52" s="12">
        <v>41</v>
      </c>
      <c r="B52" s="2" t="str">
        <f t="shared" si="0"/>
        <v/>
      </c>
      <c r="C52" s="2"/>
      <c r="D52" s="33"/>
      <c r="E52" s="34" t="str">
        <f>IF(Table1[[#This Row],[N°]]="","",VLOOKUP(Table1[[#This Row],[Unité]],Table2[[#All],[Nom de la mini-crèche]:[Qualifié]],11,FALSE))</f>
        <v/>
      </c>
      <c r="F52" s="33"/>
      <c r="G52" s="33"/>
      <c r="H52" s="35"/>
      <c r="I52" s="33"/>
      <c r="J52" s="33"/>
      <c r="K52" s="33"/>
      <c r="L52" s="3"/>
      <c r="M52" s="2" t="str">
        <f>IF(Table1[[#This Row],[N°]]="","",IF(Table1[[#This Row],[Niveau de langue]]=$V$12,Table1[[#This Row],[Nombre d’heures par semaines]],""))</f>
        <v/>
      </c>
      <c r="N52" s="2" t="str">
        <f>IF(Table1[[#This Row],[N°]]="","",IF(Table1[[#This Row],[Niveau de langue]]=$V$13,Table1[[#This Row],[Nombre d’heures par semaines]],""))</f>
        <v/>
      </c>
      <c r="O52" s="2" t="str">
        <f>IF(Table1[[#This Row],[N°]]="","",IF(Table1[[#This Row],[Référent pédagogique]]="OUI",Table1[[#This Row],[Nombre d’heures par semaines]],""))</f>
        <v/>
      </c>
      <c r="P52"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2" s="2"/>
      <c r="R52" s="2"/>
    </row>
    <row r="53" spans="1:18" x14ac:dyDescent="0.25">
      <c r="A53" s="12">
        <v>42</v>
      </c>
      <c r="B53" s="2" t="str">
        <f t="shared" si="0"/>
        <v/>
      </c>
      <c r="C53" s="2"/>
      <c r="D53" s="33"/>
      <c r="E53" s="34" t="str">
        <f>IF(Table1[[#This Row],[N°]]="","",VLOOKUP(Table1[[#This Row],[Unité]],Table2[[#All],[Nom de la mini-crèche]:[Qualifié]],11,FALSE))</f>
        <v/>
      </c>
      <c r="F53" s="33"/>
      <c r="G53" s="33"/>
      <c r="H53" s="35"/>
      <c r="I53" s="33"/>
      <c r="J53" s="33"/>
      <c r="K53" s="33"/>
      <c r="L53" s="3"/>
      <c r="M53" s="2" t="str">
        <f>IF(Table1[[#This Row],[N°]]="","",IF(Table1[[#This Row],[Niveau de langue]]=$V$12,Table1[[#This Row],[Nombre d’heures par semaines]],""))</f>
        <v/>
      </c>
      <c r="N53" s="2" t="str">
        <f>IF(Table1[[#This Row],[N°]]="","",IF(Table1[[#This Row],[Niveau de langue]]=$V$13,Table1[[#This Row],[Nombre d’heures par semaines]],""))</f>
        <v/>
      </c>
      <c r="O53" s="2" t="str">
        <f>IF(Table1[[#This Row],[N°]]="","",IF(Table1[[#This Row],[Référent pédagogique]]="OUI",Table1[[#This Row],[Nombre d’heures par semaines]],""))</f>
        <v/>
      </c>
      <c r="P53"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3" s="2"/>
      <c r="R53" s="2"/>
    </row>
    <row r="54" spans="1:18" x14ac:dyDescent="0.25">
      <c r="A54" s="12">
        <v>43</v>
      </c>
      <c r="B54" s="2" t="str">
        <f t="shared" si="0"/>
        <v/>
      </c>
      <c r="C54" s="2"/>
      <c r="D54" s="33"/>
      <c r="E54" s="34" t="str">
        <f>IF(Table1[[#This Row],[N°]]="","",VLOOKUP(Table1[[#This Row],[Unité]],Table2[[#All],[Nom de la mini-crèche]:[Qualifié]],11,FALSE))</f>
        <v/>
      </c>
      <c r="F54" s="33"/>
      <c r="G54" s="33"/>
      <c r="H54" s="35"/>
      <c r="I54" s="33"/>
      <c r="J54" s="33"/>
      <c r="K54" s="33"/>
      <c r="L54" s="3"/>
      <c r="M54" s="2" t="str">
        <f>IF(Table1[[#This Row],[N°]]="","",IF(Table1[[#This Row],[Niveau de langue]]=$V$12,Table1[[#This Row],[Nombre d’heures par semaines]],""))</f>
        <v/>
      </c>
      <c r="N54" s="2" t="str">
        <f>IF(Table1[[#This Row],[N°]]="","",IF(Table1[[#This Row],[Niveau de langue]]=$V$13,Table1[[#This Row],[Nombre d’heures par semaines]],""))</f>
        <v/>
      </c>
      <c r="O54" s="2" t="str">
        <f>IF(Table1[[#This Row],[N°]]="","",IF(Table1[[#This Row],[Référent pédagogique]]="OUI",Table1[[#This Row],[Nombre d’heures par semaines]],""))</f>
        <v/>
      </c>
      <c r="P54"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4" s="2"/>
      <c r="R54" s="2"/>
    </row>
    <row r="55" spans="1:18" x14ac:dyDescent="0.25">
      <c r="A55" s="12">
        <v>44</v>
      </c>
      <c r="B55" s="2" t="str">
        <f t="shared" si="0"/>
        <v/>
      </c>
      <c r="C55" s="2"/>
      <c r="D55" s="33"/>
      <c r="E55" s="34" t="str">
        <f>IF(Table1[[#This Row],[N°]]="","",VLOOKUP(Table1[[#This Row],[Unité]],Table2[[#All],[Nom de la mini-crèche]:[Qualifié]],11,FALSE))</f>
        <v/>
      </c>
      <c r="F55" s="33"/>
      <c r="G55" s="33"/>
      <c r="H55" s="35"/>
      <c r="I55" s="33"/>
      <c r="J55" s="33"/>
      <c r="K55" s="33"/>
      <c r="L55" s="3"/>
      <c r="M55" s="2" t="str">
        <f>IF(Table1[[#This Row],[N°]]="","",IF(Table1[[#This Row],[Niveau de langue]]=$V$12,Table1[[#This Row],[Nombre d’heures par semaines]],""))</f>
        <v/>
      </c>
      <c r="N55" s="2" t="str">
        <f>IF(Table1[[#This Row],[N°]]="","",IF(Table1[[#This Row],[Niveau de langue]]=$V$13,Table1[[#This Row],[Nombre d’heures par semaines]],""))</f>
        <v/>
      </c>
      <c r="O55" s="2" t="str">
        <f>IF(Table1[[#This Row],[N°]]="","",IF(Table1[[#This Row],[Référent pédagogique]]="OUI",Table1[[#This Row],[Nombre d’heures par semaines]],""))</f>
        <v/>
      </c>
      <c r="P55"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5" s="2"/>
      <c r="R55" s="2"/>
    </row>
    <row r="56" spans="1:18" x14ac:dyDescent="0.25">
      <c r="A56" s="12">
        <v>45</v>
      </c>
      <c r="B56" s="2" t="str">
        <f t="shared" si="0"/>
        <v/>
      </c>
      <c r="C56" s="2"/>
      <c r="D56" s="33"/>
      <c r="E56" s="34" t="str">
        <f>IF(Table1[[#This Row],[N°]]="","",VLOOKUP(Table1[[#This Row],[Unité]],Table2[[#All],[Nom de la mini-crèche]:[Qualifié]],11,FALSE))</f>
        <v/>
      </c>
      <c r="F56" s="33"/>
      <c r="G56" s="33"/>
      <c r="H56" s="35"/>
      <c r="I56" s="33"/>
      <c r="J56" s="33"/>
      <c r="K56" s="33"/>
      <c r="L56" s="3"/>
      <c r="M56" s="2" t="str">
        <f>IF(Table1[[#This Row],[N°]]="","",IF(Table1[[#This Row],[Niveau de langue]]=$V$12,Table1[[#This Row],[Nombre d’heures par semaines]],""))</f>
        <v/>
      </c>
      <c r="N56" s="2" t="str">
        <f>IF(Table1[[#This Row],[N°]]="","",IF(Table1[[#This Row],[Niveau de langue]]=$V$13,Table1[[#This Row],[Nombre d’heures par semaines]],""))</f>
        <v/>
      </c>
      <c r="O56" s="2" t="str">
        <f>IF(Table1[[#This Row],[N°]]="","",IF(Table1[[#This Row],[Référent pédagogique]]="OUI",Table1[[#This Row],[Nombre d’heures par semaines]],""))</f>
        <v/>
      </c>
      <c r="P56"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6" s="2"/>
      <c r="R56" s="2"/>
    </row>
    <row r="57" spans="1:18" x14ac:dyDescent="0.25">
      <c r="A57" s="12">
        <v>46</v>
      </c>
      <c r="B57" s="2" t="str">
        <f t="shared" si="0"/>
        <v/>
      </c>
      <c r="C57" s="2"/>
      <c r="D57" s="33"/>
      <c r="E57" s="34" t="str">
        <f>IF(Table1[[#This Row],[N°]]="","",VLOOKUP(Table1[[#This Row],[Unité]],Table2[[#All],[Nom de la mini-crèche]:[Qualifié]],11,FALSE))</f>
        <v/>
      </c>
      <c r="F57" s="33"/>
      <c r="G57" s="33"/>
      <c r="H57" s="35"/>
      <c r="I57" s="33"/>
      <c r="J57" s="33"/>
      <c r="K57" s="33"/>
      <c r="L57" s="3"/>
      <c r="M57" s="2" t="str">
        <f>IF(Table1[[#This Row],[N°]]="","",IF(Table1[[#This Row],[Niveau de langue]]=$V$12,Table1[[#This Row],[Nombre d’heures par semaines]],""))</f>
        <v/>
      </c>
      <c r="N57" s="2" t="str">
        <f>IF(Table1[[#This Row],[N°]]="","",IF(Table1[[#This Row],[Niveau de langue]]=$V$13,Table1[[#This Row],[Nombre d’heures par semaines]],""))</f>
        <v/>
      </c>
      <c r="O57" s="2" t="str">
        <f>IF(Table1[[#This Row],[N°]]="","",IF(Table1[[#This Row],[Référent pédagogique]]="OUI",Table1[[#This Row],[Nombre d’heures par semaines]],""))</f>
        <v/>
      </c>
      <c r="P57"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7" s="2"/>
      <c r="R57" s="2"/>
    </row>
    <row r="58" spans="1:18" x14ac:dyDescent="0.25">
      <c r="A58" s="12">
        <v>47</v>
      </c>
      <c r="B58" s="2" t="str">
        <f t="shared" si="0"/>
        <v/>
      </c>
      <c r="C58" s="2"/>
      <c r="D58" s="33"/>
      <c r="E58" s="34" t="str">
        <f>IF(Table1[[#This Row],[N°]]="","",VLOOKUP(Table1[[#This Row],[Unité]],Table2[[#All],[Nom de la mini-crèche]:[Qualifié]],11,FALSE))</f>
        <v/>
      </c>
      <c r="F58" s="33"/>
      <c r="G58" s="33"/>
      <c r="H58" s="35"/>
      <c r="I58" s="33"/>
      <c r="J58" s="33"/>
      <c r="K58" s="33"/>
      <c r="L58" s="3"/>
      <c r="M58" s="2" t="str">
        <f>IF(Table1[[#This Row],[N°]]="","",IF(Table1[[#This Row],[Niveau de langue]]=$V$12,Table1[[#This Row],[Nombre d’heures par semaines]],""))</f>
        <v/>
      </c>
      <c r="N58" s="2" t="str">
        <f>IF(Table1[[#This Row],[N°]]="","",IF(Table1[[#This Row],[Niveau de langue]]=$V$13,Table1[[#This Row],[Nombre d’heures par semaines]],""))</f>
        <v/>
      </c>
      <c r="O58" s="2" t="str">
        <f>IF(Table1[[#This Row],[N°]]="","",IF(Table1[[#This Row],[Référent pédagogique]]="OUI",Table1[[#This Row],[Nombre d’heures par semaines]],""))</f>
        <v/>
      </c>
      <c r="P58"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8" s="2"/>
      <c r="R58" s="2"/>
    </row>
    <row r="59" spans="1:18" x14ac:dyDescent="0.25">
      <c r="A59" s="12">
        <v>48</v>
      </c>
      <c r="B59" s="2" t="str">
        <f t="shared" si="0"/>
        <v/>
      </c>
      <c r="C59" s="2"/>
      <c r="D59" s="33"/>
      <c r="E59" s="34" t="str">
        <f>IF(Table1[[#This Row],[N°]]="","",VLOOKUP(Table1[[#This Row],[Unité]],Table2[[#All],[Nom de la mini-crèche]:[Qualifié]],11,FALSE))</f>
        <v/>
      </c>
      <c r="F59" s="33"/>
      <c r="G59" s="33"/>
      <c r="H59" s="35"/>
      <c r="I59" s="33"/>
      <c r="J59" s="33"/>
      <c r="K59" s="33"/>
      <c r="L59" s="3"/>
      <c r="M59" s="2" t="str">
        <f>IF(Table1[[#This Row],[N°]]="","",IF(Table1[[#This Row],[Niveau de langue]]=$V$12,Table1[[#This Row],[Nombre d’heures par semaines]],""))</f>
        <v/>
      </c>
      <c r="N59" s="2" t="str">
        <f>IF(Table1[[#This Row],[N°]]="","",IF(Table1[[#This Row],[Niveau de langue]]=$V$13,Table1[[#This Row],[Nombre d’heures par semaines]],""))</f>
        <v/>
      </c>
      <c r="O59" s="2" t="str">
        <f>IF(Table1[[#This Row],[N°]]="","",IF(Table1[[#This Row],[Référent pédagogique]]="OUI",Table1[[#This Row],[Nombre d’heures par semaines]],""))</f>
        <v/>
      </c>
      <c r="P59"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9" s="2"/>
      <c r="R59" s="2"/>
    </row>
    <row r="60" spans="1:18" x14ac:dyDescent="0.25">
      <c r="A60" s="12">
        <v>49</v>
      </c>
      <c r="B60" s="2" t="str">
        <f t="shared" si="0"/>
        <v/>
      </c>
      <c r="C60" s="2"/>
      <c r="D60" s="33"/>
      <c r="E60" s="34" t="str">
        <f>IF(Table1[[#This Row],[N°]]="","",VLOOKUP(Table1[[#This Row],[Unité]],Table2[[#All],[Nom de la mini-crèche]:[Qualifié]],11,FALSE))</f>
        <v/>
      </c>
      <c r="F60" s="33"/>
      <c r="G60" s="33"/>
      <c r="H60" s="35"/>
      <c r="I60" s="33"/>
      <c r="J60" s="33"/>
      <c r="K60" s="33"/>
      <c r="L60" s="3"/>
      <c r="M60" s="2" t="str">
        <f>IF(Table1[[#This Row],[N°]]="","",IF(Table1[[#This Row],[Niveau de langue]]=$V$12,Table1[[#This Row],[Nombre d’heures par semaines]],""))</f>
        <v/>
      </c>
      <c r="N60" s="2" t="str">
        <f>IF(Table1[[#This Row],[N°]]="","",IF(Table1[[#This Row],[Niveau de langue]]=$V$13,Table1[[#This Row],[Nombre d’heures par semaines]],""))</f>
        <v/>
      </c>
      <c r="O60" s="2" t="str">
        <f>IF(Table1[[#This Row],[N°]]="","",IF(Table1[[#This Row],[Référent pédagogique]]="OUI",Table1[[#This Row],[Nombre d’heures par semaines]],""))</f>
        <v/>
      </c>
      <c r="P60"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60" s="2"/>
      <c r="R60" s="2"/>
    </row>
    <row r="61" spans="1:18" x14ac:dyDescent="0.25">
      <c r="A61" s="12">
        <v>50</v>
      </c>
      <c r="B61" s="2" t="str">
        <f t="shared" si="0"/>
        <v/>
      </c>
      <c r="C61" s="2"/>
      <c r="D61" s="33"/>
      <c r="E61" s="34" t="str">
        <f>IF(Table1[[#This Row],[N°]]="","",VLOOKUP(Table1[[#This Row],[Unité]],Table2[[#All],[Nom de la mini-crèche]:[Qualifié]],11,FALSE))</f>
        <v/>
      </c>
      <c r="F61" s="33"/>
      <c r="G61" s="33"/>
      <c r="H61" s="35"/>
      <c r="I61" s="33"/>
      <c r="J61" s="33"/>
      <c r="K61" s="33"/>
      <c r="L61" s="3"/>
      <c r="M61" s="2" t="str">
        <f>IF(Table1[[#This Row],[N°]]="","",IF(Table1[[#This Row],[Niveau de langue]]=$V$12,Table1[[#This Row],[Nombre d’heures par semaines]],""))</f>
        <v/>
      </c>
      <c r="N61" s="2" t="str">
        <f>IF(Table1[[#This Row],[N°]]="","",IF(Table1[[#This Row],[Niveau de langue]]=$V$13,Table1[[#This Row],[Nombre d’heures par semaines]],""))</f>
        <v/>
      </c>
      <c r="O61" s="2" t="str">
        <f>IF(Table1[[#This Row],[N°]]="","",IF(Table1[[#This Row],[Référent pédagogique]]="OUI",Table1[[#This Row],[Nombre d’heures par semaines]],""))</f>
        <v/>
      </c>
      <c r="P61"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61" s="2"/>
      <c r="R61" s="2"/>
    </row>
    <row r="62" spans="1:18" x14ac:dyDescent="0.25">
      <c r="A62" s="12">
        <v>51</v>
      </c>
      <c r="B62" s="2" t="str">
        <f t="shared" si="0"/>
        <v/>
      </c>
      <c r="C62" s="2"/>
      <c r="D62" s="33"/>
      <c r="E62" s="34" t="str">
        <f>IF(Table1[[#This Row],[N°]]="","",VLOOKUP(Table1[[#This Row],[Unité]],Table2[[#All],[Nom de la mini-crèche]:[Qualifié]],11,FALSE))</f>
        <v/>
      </c>
      <c r="F62" s="33"/>
      <c r="G62" s="33"/>
      <c r="H62" s="35"/>
      <c r="I62" s="33"/>
      <c r="J62" s="33"/>
      <c r="K62" s="33"/>
      <c r="L62" s="3"/>
      <c r="M62" s="2" t="str">
        <f>IF(Table1[[#This Row],[N°]]="","",IF(Table1[[#This Row],[Niveau de langue]]=$V$12,Table1[[#This Row],[Nombre d’heures par semaines]],""))</f>
        <v/>
      </c>
      <c r="N62" s="2" t="str">
        <f>IF(Table1[[#This Row],[N°]]="","",IF(Table1[[#This Row],[Niveau de langue]]=$V$13,Table1[[#This Row],[Nombre d’heures par semaines]],""))</f>
        <v/>
      </c>
      <c r="O62" s="2" t="str">
        <f>IF(Table1[[#This Row],[N°]]="","",IF(Table1[[#This Row],[Référent pédagogique]]="OUI",Table1[[#This Row],[Nombre d’heures par semaines]],""))</f>
        <v/>
      </c>
      <c r="P62"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62" s="2"/>
      <c r="R62" s="2"/>
    </row>
    <row r="63" spans="1:18" x14ac:dyDescent="0.25">
      <c r="A63" s="12">
        <v>52</v>
      </c>
      <c r="B63" s="2" t="str">
        <f t="shared" si="0"/>
        <v/>
      </c>
      <c r="C63" s="2"/>
      <c r="D63" s="33"/>
      <c r="E63" s="34" t="str">
        <f>IF(Table1[[#This Row],[N°]]="","",VLOOKUP(Table1[[#This Row],[Unité]],Table2[[#All],[Nom de la mini-crèche]:[Qualifié]],11,FALSE))</f>
        <v/>
      </c>
      <c r="F63" s="33"/>
      <c r="G63" s="33"/>
      <c r="H63" s="35"/>
      <c r="I63" s="33"/>
      <c r="J63" s="33"/>
      <c r="K63" s="33"/>
      <c r="L63" s="3"/>
      <c r="M63" s="2" t="str">
        <f>IF(Table1[[#This Row],[N°]]="","",IF(Table1[[#This Row],[Niveau de langue]]=$V$12,Table1[[#This Row],[Nombre d’heures par semaines]],""))</f>
        <v/>
      </c>
      <c r="N63" s="2" t="str">
        <f>IF(Table1[[#This Row],[N°]]="","",IF(Table1[[#This Row],[Niveau de langue]]=$V$13,Table1[[#This Row],[Nombre d’heures par semaines]],""))</f>
        <v/>
      </c>
      <c r="O63" s="2" t="str">
        <f>IF(Table1[[#This Row],[N°]]="","",IF(Table1[[#This Row],[Référent pédagogique]]="OUI",Table1[[#This Row],[Nombre d’heures par semaines]],""))</f>
        <v/>
      </c>
      <c r="P63"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63" s="2"/>
      <c r="R63" s="2"/>
    </row>
    <row r="64" spans="1:18" x14ac:dyDescent="0.25">
      <c r="A64" s="12">
        <v>53</v>
      </c>
      <c r="B64" s="2" t="str">
        <f t="shared" si="0"/>
        <v/>
      </c>
      <c r="C64" s="2"/>
      <c r="D64" s="33"/>
      <c r="E64" s="34" t="str">
        <f>IF(Table1[[#This Row],[N°]]="","",VLOOKUP(Table1[[#This Row],[Unité]],Table2[[#All],[Nom de la mini-crèche]:[Qualifié]],11,FALSE))</f>
        <v/>
      </c>
      <c r="F64" s="33"/>
      <c r="G64" s="33"/>
      <c r="H64" s="35"/>
      <c r="I64" s="33"/>
      <c r="J64" s="33"/>
      <c r="K64" s="33"/>
      <c r="L64" s="3"/>
      <c r="M64" s="2" t="str">
        <f>IF(Table1[[#This Row],[N°]]="","",IF(Table1[[#This Row],[Niveau de langue]]=$V$12,Table1[[#This Row],[Nombre d’heures par semaines]],""))</f>
        <v/>
      </c>
      <c r="N64" s="2" t="str">
        <f>IF(Table1[[#This Row],[N°]]="","",IF(Table1[[#This Row],[Niveau de langue]]=$V$13,Table1[[#This Row],[Nombre d’heures par semaines]],""))</f>
        <v/>
      </c>
      <c r="O64" s="2" t="str">
        <f>IF(Table1[[#This Row],[N°]]="","",IF(Table1[[#This Row],[Référent pédagogique]]="OUI",Table1[[#This Row],[Nombre d’heures par semaines]],""))</f>
        <v/>
      </c>
      <c r="P64"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64" s="2"/>
      <c r="R64" s="2"/>
    </row>
    <row r="65" spans="1:18" x14ac:dyDescent="0.25">
      <c r="A65" s="12">
        <v>54</v>
      </c>
      <c r="B65" s="2" t="str">
        <f t="shared" si="0"/>
        <v/>
      </c>
      <c r="C65" s="2"/>
      <c r="D65" s="33"/>
      <c r="E65" s="34" t="str">
        <f>IF(Table1[[#This Row],[N°]]="","",VLOOKUP(Table1[[#This Row],[Unité]],Table2[[#All],[Nom de la mini-crèche]:[Qualifié]],11,FALSE))</f>
        <v/>
      </c>
      <c r="F65" s="33"/>
      <c r="G65" s="33"/>
      <c r="H65" s="35"/>
      <c r="I65" s="33"/>
      <c r="J65" s="33"/>
      <c r="K65" s="33"/>
      <c r="L65" s="3"/>
      <c r="M65" s="2" t="str">
        <f>IF(Table1[[#This Row],[N°]]="","",IF(Table1[[#This Row],[Niveau de langue]]=$V$12,Table1[[#This Row],[Nombre d’heures par semaines]],""))</f>
        <v/>
      </c>
      <c r="N65" s="2" t="str">
        <f>IF(Table1[[#This Row],[N°]]="","",IF(Table1[[#This Row],[Niveau de langue]]=$V$13,Table1[[#This Row],[Nombre d’heures par semaines]],""))</f>
        <v/>
      </c>
      <c r="O65" s="2" t="str">
        <f>IF(Table1[[#This Row],[N°]]="","",IF(Table1[[#This Row],[Référent pédagogique]]="OUI",Table1[[#This Row],[Nombre d’heures par semaines]],""))</f>
        <v/>
      </c>
      <c r="P65"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65" s="2"/>
      <c r="R65" s="2"/>
    </row>
    <row r="66" spans="1:18" x14ac:dyDescent="0.25">
      <c r="A66" s="12">
        <v>55</v>
      </c>
      <c r="B66" s="2" t="str">
        <f t="shared" si="0"/>
        <v/>
      </c>
      <c r="C66" s="2"/>
      <c r="D66" s="33"/>
      <c r="E66" s="34" t="str">
        <f>IF(Table1[[#This Row],[N°]]="","",VLOOKUP(Table1[[#This Row],[Unité]],Table2[[#All],[Nom de la mini-crèche]:[Qualifié]],11,FALSE))</f>
        <v/>
      </c>
      <c r="F66" s="33"/>
      <c r="G66" s="33"/>
      <c r="H66" s="35"/>
      <c r="I66" s="33"/>
      <c r="J66" s="33"/>
      <c r="K66" s="33"/>
      <c r="L66" s="3"/>
      <c r="M66" s="2" t="str">
        <f>IF(Table1[[#This Row],[N°]]="","",IF(Table1[[#This Row],[Niveau de langue]]=$V$12,Table1[[#This Row],[Nombre d’heures par semaines]],""))</f>
        <v/>
      </c>
      <c r="N66" s="2" t="str">
        <f>IF(Table1[[#This Row],[N°]]="","",IF(Table1[[#This Row],[Niveau de langue]]=$V$13,Table1[[#This Row],[Nombre d’heures par semaines]],""))</f>
        <v/>
      </c>
      <c r="O66" s="2" t="str">
        <f>IF(Table1[[#This Row],[N°]]="","",IF(Table1[[#This Row],[Référent pédagogique]]="OUI",Table1[[#This Row],[Nombre d’heures par semaines]],""))</f>
        <v/>
      </c>
      <c r="P66"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66" s="2"/>
      <c r="R66" s="2"/>
    </row>
    <row r="67" spans="1:18" x14ac:dyDescent="0.25">
      <c r="A67" s="12">
        <v>56</v>
      </c>
      <c r="B67" s="2" t="str">
        <f t="shared" si="0"/>
        <v/>
      </c>
      <c r="C67" s="2"/>
      <c r="D67" s="33"/>
      <c r="E67" s="34" t="str">
        <f>IF(Table1[[#This Row],[N°]]="","",VLOOKUP(Table1[[#This Row],[Unité]],Table2[[#All],[Nom de la mini-crèche]:[Qualifié]],11,FALSE))</f>
        <v/>
      </c>
      <c r="F67" s="33"/>
      <c r="G67" s="33"/>
      <c r="H67" s="35"/>
      <c r="I67" s="33"/>
      <c r="J67" s="33"/>
      <c r="K67" s="33"/>
      <c r="L67" s="3"/>
      <c r="M67" s="2" t="str">
        <f>IF(Table1[[#This Row],[N°]]="","",IF(Table1[[#This Row],[Niveau de langue]]=$V$12,Table1[[#This Row],[Nombre d’heures par semaines]],""))</f>
        <v/>
      </c>
      <c r="N67" s="2" t="str">
        <f>IF(Table1[[#This Row],[N°]]="","",IF(Table1[[#This Row],[Niveau de langue]]=$V$13,Table1[[#This Row],[Nombre d’heures par semaines]],""))</f>
        <v/>
      </c>
      <c r="O67" s="2" t="str">
        <f>IF(Table1[[#This Row],[N°]]="","",IF(Table1[[#This Row],[Référent pédagogique]]="OUI",Table1[[#This Row],[Nombre d’heures par semaines]],""))</f>
        <v/>
      </c>
      <c r="P67"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67" s="2"/>
      <c r="R67" s="2"/>
    </row>
    <row r="68" spans="1:18" x14ac:dyDescent="0.25">
      <c r="A68" s="12">
        <v>57</v>
      </c>
      <c r="B68" s="2" t="str">
        <f t="shared" si="0"/>
        <v/>
      </c>
      <c r="C68" s="2"/>
      <c r="D68" s="33"/>
      <c r="E68" s="34" t="str">
        <f>IF(Table1[[#This Row],[N°]]="","",VLOOKUP(Table1[[#This Row],[Unité]],Table2[[#All],[Nom de la mini-crèche]:[Qualifié]],11,FALSE))</f>
        <v/>
      </c>
      <c r="F68" s="33"/>
      <c r="G68" s="33"/>
      <c r="H68" s="35"/>
      <c r="I68" s="33"/>
      <c r="J68" s="33"/>
      <c r="K68" s="33"/>
      <c r="L68" s="3"/>
      <c r="M68" s="2" t="str">
        <f>IF(Table1[[#This Row],[N°]]="","",IF(Table1[[#This Row],[Niveau de langue]]=$V$12,Table1[[#This Row],[Nombre d’heures par semaines]],""))</f>
        <v/>
      </c>
      <c r="N68" s="2" t="str">
        <f>IF(Table1[[#This Row],[N°]]="","",IF(Table1[[#This Row],[Niveau de langue]]=$V$13,Table1[[#This Row],[Nombre d’heures par semaines]],""))</f>
        <v/>
      </c>
      <c r="O68" s="2" t="str">
        <f>IF(Table1[[#This Row],[N°]]="","",IF(Table1[[#This Row],[Référent pédagogique]]="OUI",Table1[[#This Row],[Nombre d’heures par semaines]],""))</f>
        <v/>
      </c>
      <c r="P68"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68" s="2"/>
      <c r="R68" s="2"/>
    </row>
    <row r="69" spans="1:18" x14ac:dyDescent="0.25">
      <c r="A69" s="12">
        <v>58</v>
      </c>
      <c r="B69" s="2" t="str">
        <f t="shared" si="0"/>
        <v/>
      </c>
      <c r="C69" s="2"/>
      <c r="D69" s="33"/>
      <c r="E69" s="34" t="str">
        <f>IF(Table1[[#This Row],[N°]]="","",VLOOKUP(Table1[[#This Row],[Unité]],Table2[[#All],[Nom de la mini-crèche]:[Qualifié]],11,FALSE))</f>
        <v/>
      </c>
      <c r="F69" s="33"/>
      <c r="G69" s="33"/>
      <c r="H69" s="35"/>
      <c r="I69" s="33"/>
      <c r="J69" s="33"/>
      <c r="K69" s="33"/>
      <c r="L69" s="3"/>
      <c r="M69" s="2" t="str">
        <f>IF(Table1[[#This Row],[N°]]="","",IF(Table1[[#This Row],[Niveau de langue]]=$V$12,Table1[[#This Row],[Nombre d’heures par semaines]],""))</f>
        <v/>
      </c>
      <c r="N69" s="2" t="str">
        <f>IF(Table1[[#This Row],[N°]]="","",IF(Table1[[#This Row],[Niveau de langue]]=$V$13,Table1[[#This Row],[Nombre d’heures par semaines]],""))</f>
        <v/>
      </c>
      <c r="O69" s="2" t="str">
        <f>IF(Table1[[#This Row],[N°]]="","",IF(Table1[[#This Row],[Référent pédagogique]]="OUI",Table1[[#This Row],[Nombre d’heures par semaines]],""))</f>
        <v/>
      </c>
      <c r="P69"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69" s="2"/>
      <c r="R69" s="2"/>
    </row>
    <row r="70" spans="1:18" x14ac:dyDescent="0.25">
      <c r="A70" s="12">
        <v>59</v>
      </c>
      <c r="B70" s="2" t="str">
        <f t="shared" si="0"/>
        <v/>
      </c>
      <c r="C70" s="2"/>
      <c r="D70" s="33"/>
      <c r="E70" s="34" t="str">
        <f>IF(Table1[[#This Row],[N°]]="","",VLOOKUP(Table1[[#This Row],[Unité]],Table2[[#All],[Nom de la mini-crèche]:[Qualifié]],11,FALSE))</f>
        <v/>
      </c>
      <c r="F70" s="33"/>
      <c r="G70" s="33"/>
      <c r="H70" s="35"/>
      <c r="I70" s="33"/>
      <c r="J70" s="33"/>
      <c r="K70" s="33"/>
      <c r="L70" s="3"/>
      <c r="M70" s="2" t="str">
        <f>IF(Table1[[#This Row],[N°]]="","",IF(Table1[[#This Row],[Niveau de langue]]=$V$12,Table1[[#This Row],[Nombre d’heures par semaines]],""))</f>
        <v/>
      </c>
      <c r="N70" s="2" t="str">
        <f>IF(Table1[[#This Row],[N°]]="","",IF(Table1[[#This Row],[Niveau de langue]]=$V$13,Table1[[#This Row],[Nombre d’heures par semaines]],""))</f>
        <v/>
      </c>
      <c r="O70" s="2" t="str">
        <f>IF(Table1[[#This Row],[N°]]="","",IF(Table1[[#This Row],[Référent pédagogique]]="OUI",Table1[[#This Row],[Nombre d’heures par semaines]],""))</f>
        <v/>
      </c>
      <c r="P70"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70" s="2"/>
      <c r="R70" s="2"/>
    </row>
    <row r="71" spans="1:18" x14ac:dyDescent="0.25">
      <c r="A71" s="12">
        <v>60</v>
      </c>
      <c r="B71" s="2" t="str">
        <f t="shared" si="0"/>
        <v/>
      </c>
      <c r="C71" s="2"/>
      <c r="D71" s="33"/>
      <c r="E71" s="34" t="str">
        <f>IF(Table1[[#This Row],[N°]]="","",VLOOKUP(Table1[[#This Row],[Unité]],Table2[[#All],[Nom de la mini-crèche]:[Qualifié]],11,FALSE))</f>
        <v/>
      </c>
      <c r="F71" s="33"/>
      <c r="G71" s="33"/>
      <c r="H71" s="35"/>
      <c r="I71" s="33"/>
      <c r="J71" s="33"/>
      <c r="K71" s="33"/>
      <c r="L71" s="3"/>
      <c r="M71" s="2" t="str">
        <f>IF(Table1[[#This Row],[N°]]="","",IF(Table1[[#This Row],[Niveau de langue]]=$V$12,Table1[[#This Row],[Nombre d’heures par semaines]],""))</f>
        <v/>
      </c>
      <c r="N71" s="2" t="str">
        <f>IF(Table1[[#This Row],[N°]]="","",IF(Table1[[#This Row],[Niveau de langue]]=$V$13,Table1[[#This Row],[Nombre d’heures par semaines]],""))</f>
        <v/>
      </c>
      <c r="O71" s="2" t="str">
        <f>IF(Table1[[#This Row],[N°]]="","",IF(Table1[[#This Row],[Référent pédagogique]]="OUI",Table1[[#This Row],[Nombre d’heures par semaines]],""))</f>
        <v/>
      </c>
      <c r="P71"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71" s="2"/>
      <c r="R71" s="2"/>
    </row>
    <row r="72" spans="1:18" x14ac:dyDescent="0.25">
      <c r="A72" s="12">
        <v>61</v>
      </c>
      <c r="B72" s="2" t="str">
        <f t="shared" si="0"/>
        <v/>
      </c>
      <c r="C72" s="2"/>
      <c r="D72" s="33"/>
      <c r="E72" s="34" t="str">
        <f>IF(Table1[[#This Row],[N°]]="","",VLOOKUP(Table1[[#This Row],[Unité]],Table2[[#All],[Nom de la mini-crèche]:[Qualifié]],11,FALSE))</f>
        <v/>
      </c>
      <c r="F72" s="33"/>
      <c r="G72" s="33"/>
      <c r="H72" s="35"/>
      <c r="I72" s="33"/>
      <c r="J72" s="33"/>
      <c r="K72" s="33"/>
      <c r="L72" s="3"/>
      <c r="M72" s="2" t="str">
        <f>IF(Table1[[#This Row],[N°]]="","",IF(Table1[[#This Row],[Niveau de langue]]=$V$12,Table1[[#This Row],[Nombre d’heures par semaines]],""))</f>
        <v/>
      </c>
      <c r="N72" s="2" t="str">
        <f>IF(Table1[[#This Row],[N°]]="","",IF(Table1[[#This Row],[Niveau de langue]]=$V$13,Table1[[#This Row],[Nombre d’heures par semaines]],""))</f>
        <v/>
      </c>
      <c r="O72" s="2" t="str">
        <f>IF(Table1[[#This Row],[N°]]="","",IF(Table1[[#This Row],[Référent pédagogique]]="OUI",Table1[[#This Row],[Nombre d’heures par semaines]],""))</f>
        <v/>
      </c>
      <c r="P72"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72" s="2"/>
      <c r="R72" s="2"/>
    </row>
    <row r="73" spans="1:18" x14ac:dyDescent="0.25">
      <c r="A73" s="12">
        <v>62</v>
      </c>
      <c r="B73" s="2" t="str">
        <f t="shared" si="0"/>
        <v/>
      </c>
      <c r="C73" s="2"/>
      <c r="D73" s="33"/>
      <c r="E73" s="34" t="str">
        <f>IF(Table1[[#This Row],[N°]]="","",VLOOKUP(Table1[[#This Row],[Unité]],Table2[[#All],[Nom de la mini-crèche]:[Qualifié]],11,FALSE))</f>
        <v/>
      </c>
      <c r="F73" s="33"/>
      <c r="G73" s="33"/>
      <c r="H73" s="35"/>
      <c r="I73" s="33"/>
      <c r="J73" s="33"/>
      <c r="K73" s="33"/>
      <c r="L73" s="3"/>
      <c r="M73" s="2" t="str">
        <f>IF(Table1[[#This Row],[N°]]="","",IF(Table1[[#This Row],[Niveau de langue]]=$V$12,Table1[[#This Row],[Nombre d’heures par semaines]],""))</f>
        <v/>
      </c>
      <c r="N73" s="2" t="str">
        <f>IF(Table1[[#This Row],[N°]]="","",IF(Table1[[#This Row],[Niveau de langue]]=$V$13,Table1[[#This Row],[Nombre d’heures par semaines]],""))</f>
        <v/>
      </c>
      <c r="O73" s="2" t="str">
        <f>IF(Table1[[#This Row],[N°]]="","",IF(Table1[[#This Row],[Référent pédagogique]]="OUI",Table1[[#This Row],[Nombre d’heures par semaines]],""))</f>
        <v/>
      </c>
      <c r="P73"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73" s="2"/>
      <c r="R73" s="2"/>
    </row>
    <row r="74" spans="1:18" x14ac:dyDescent="0.25">
      <c r="A74" s="12">
        <v>63</v>
      </c>
      <c r="B74" s="2" t="str">
        <f t="shared" si="0"/>
        <v/>
      </c>
      <c r="C74" s="2"/>
      <c r="D74" s="33"/>
      <c r="E74" s="34" t="str">
        <f>IF(Table1[[#This Row],[N°]]="","",VLOOKUP(Table1[[#This Row],[Unité]],Table2[[#All],[Nom de la mini-crèche]:[Qualifié]],11,FALSE))</f>
        <v/>
      </c>
      <c r="F74" s="33"/>
      <c r="G74" s="33"/>
      <c r="H74" s="35"/>
      <c r="I74" s="33"/>
      <c r="J74" s="33"/>
      <c r="K74" s="33"/>
      <c r="L74" s="3"/>
      <c r="M74" s="2" t="str">
        <f>IF(Table1[[#This Row],[N°]]="","",IF(Table1[[#This Row],[Niveau de langue]]=$V$12,Table1[[#This Row],[Nombre d’heures par semaines]],""))</f>
        <v/>
      </c>
      <c r="N74" s="2" t="str">
        <f>IF(Table1[[#This Row],[N°]]="","",IF(Table1[[#This Row],[Niveau de langue]]=$V$13,Table1[[#This Row],[Nombre d’heures par semaines]],""))</f>
        <v/>
      </c>
      <c r="O74" s="2" t="str">
        <f>IF(Table1[[#This Row],[N°]]="","",IF(Table1[[#This Row],[Référent pédagogique]]="OUI",Table1[[#This Row],[Nombre d’heures par semaines]],""))</f>
        <v/>
      </c>
      <c r="P74"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74" s="2"/>
      <c r="R74" s="2"/>
    </row>
    <row r="75" spans="1:18" x14ac:dyDescent="0.25">
      <c r="A75" s="12">
        <v>64</v>
      </c>
      <c r="B75" s="2" t="str">
        <f t="shared" si="0"/>
        <v/>
      </c>
      <c r="C75" s="2"/>
      <c r="D75" s="33"/>
      <c r="E75" s="34" t="str">
        <f>IF(Table1[[#This Row],[N°]]="","",VLOOKUP(Table1[[#This Row],[Unité]],Table2[[#All],[Nom de la mini-crèche]:[Qualifié]],11,FALSE))</f>
        <v/>
      </c>
      <c r="F75" s="33"/>
      <c r="G75" s="33"/>
      <c r="H75" s="35"/>
      <c r="I75" s="33"/>
      <c r="J75" s="33"/>
      <c r="K75" s="33"/>
      <c r="L75" s="3"/>
      <c r="M75" s="2" t="str">
        <f>IF(Table1[[#This Row],[N°]]="","",IF(Table1[[#This Row],[Niveau de langue]]=$V$12,Table1[[#This Row],[Nombre d’heures par semaines]],""))</f>
        <v/>
      </c>
      <c r="N75" s="2" t="str">
        <f>IF(Table1[[#This Row],[N°]]="","",IF(Table1[[#This Row],[Niveau de langue]]=$V$13,Table1[[#This Row],[Nombre d’heures par semaines]],""))</f>
        <v/>
      </c>
      <c r="O75" s="2" t="str">
        <f>IF(Table1[[#This Row],[N°]]="","",IF(Table1[[#This Row],[Référent pédagogique]]="OUI",Table1[[#This Row],[Nombre d’heures par semaines]],""))</f>
        <v/>
      </c>
      <c r="P75"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75" s="2"/>
      <c r="R75" s="2"/>
    </row>
    <row r="76" spans="1:18" x14ac:dyDescent="0.25">
      <c r="A76" s="12">
        <v>65</v>
      </c>
      <c r="B76" s="2" t="str">
        <f t="shared" si="0"/>
        <v/>
      </c>
      <c r="C76" s="2"/>
      <c r="D76" s="33"/>
      <c r="E76" s="34" t="str">
        <f>IF(Table1[[#This Row],[N°]]="","",VLOOKUP(Table1[[#This Row],[Unité]],Table2[[#All],[Nom de la mini-crèche]:[Qualifié]],11,FALSE))</f>
        <v/>
      </c>
      <c r="F76" s="33"/>
      <c r="G76" s="33"/>
      <c r="H76" s="35"/>
      <c r="I76" s="33"/>
      <c r="J76" s="33"/>
      <c r="K76" s="33"/>
      <c r="L76" s="3"/>
      <c r="M76" s="2" t="str">
        <f>IF(Table1[[#This Row],[N°]]="","",IF(Table1[[#This Row],[Niveau de langue]]=$V$12,Table1[[#This Row],[Nombre d’heures par semaines]],""))</f>
        <v/>
      </c>
      <c r="N76" s="2" t="str">
        <f>IF(Table1[[#This Row],[N°]]="","",IF(Table1[[#This Row],[Niveau de langue]]=$V$13,Table1[[#This Row],[Nombre d’heures par semaines]],""))</f>
        <v/>
      </c>
      <c r="O76" s="2" t="str">
        <f>IF(Table1[[#This Row],[N°]]="","",IF(Table1[[#This Row],[Référent pédagogique]]="OUI",Table1[[#This Row],[Nombre d’heures par semaines]],""))</f>
        <v/>
      </c>
      <c r="P76"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76" s="2"/>
      <c r="R76" s="2"/>
    </row>
    <row r="77" spans="1:18" x14ac:dyDescent="0.25">
      <c r="A77" s="12">
        <v>66</v>
      </c>
      <c r="B77" s="2" t="str">
        <f t="shared" ref="B77:B140" si="1">IF(H77="","",A77)</f>
        <v/>
      </c>
      <c r="C77" s="2"/>
      <c r="D77" s="33"/>
      <c r="E77" s="34" t="str">
        <f>IF(Table1[[#This Row],[N°]]="","",VLOOKUP(Table1[[#This Row],[Unité]],Table2[[#All],[Nom de la mini-crèche]:[Qualifié]],11,FALSE))</f>
        <v/>
      </c>
      <c r="F77" s="33"/>
      <c r="G77" s="33"/>
      <c r="H77" s="35"/>
      <c r="I77" s="33"/>
      <c r="J77" s="33"/>
      <c r="K77" s="33"/>
      <c r="L77" s="3"/>
      <c r="M77" s="2" t="str">
        <f>IF(Table1[[#This Row],[N°]]="","",IF(Table1[[#This Row],[Niveau de langue]]=$V$12,Table1[[#This Row],[Nombre d’heures par semaines]],""))</f>
        <v/>
      </c>
      <c r="N77" s="2" t="str">
        <f>IF(Table1[[#This Row],[N°]]="","",IF(Table1[[#This Row],[Niveau de langue]]=$V$13,Table1[[#This Row],[Nombre d’heures par semaines]],""))</f>
        <v/>
      </c>
      <c r="O77" s="2" t="str">
        <f>IF(Table1[[#This Row],[N°]]="","",IF(Table1[[#This Row],[Référent pédagogique]]="OUI",Table1[[#This Row],[Nombre d’heures par semaines]],""))</f>
        <v/>
      </c>
      <c r="P77"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77" s="2"/>
      <c r="R77" s="2"/>
    </row>
    <row r="78" spans="1:18" x14ac:dyDescent="0.25">
      <c r="A78" s="12">
        <v>67</v>
      </c>
      <c r="B78" s="2" t="str">
        <f t="shared" si="1"/>
        <v/>
      </c>
      <c r="C78" s="2"/>
      <c r="D78" s="33"/>
      <c r="E78" s="34" t="str">
        <f>IF(Table1[[#This Row],[N°]]="","",VLOOKUP(Table1[[#This Row],[Unité]],Table2[[#All],[Nom de la mini-crèche]:[Qualifié]],11,FALSE))</f>
        <v/>
      </c>
      <c r="F78" s="33"/>
      <c r="G78" s="33"/>
      <c r="H78" s="35"/>
      <c r="I78" s="33"/>
      <c r="J78" s="33"/>
      <c r="K78" s="33"/>
      <c r="L78" s="3"/>
      <c r="M78" s="2" t="str">
        <f>IF(Table1[[#This Row],[N°]]="","",IF(Table1[[#This Row],[Niveau de langue]]=$V$12,Table1[[#This Row],[Nombre d’heures par semaines]],""))</f>
        <v/>
      </c>
      <c r="N78" s="2" t="str">
        <f>IF(Table1[[#This Row],[N°]]="","",IF(Table1[[#This Row],[Niveau de langue]]=$V$13,Table1[[#This Row],[Nombre d’heures par semaines]],""))</f>
        <v/>
      </c>
      <c r="O78" s="2" t="str">
        <f>IF(Table1[[#This Row],[N°]]="","",IF(Table1[[#This Row],[Référent pédagogique]]="OUI",Table1[[#This Row],[Nombre d’heures par semaines]],""))</f>
        <v/>
      </c>
      <c r="P78"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78" s="2"/>
      <c r="R78" s="2"/>
    </row>
    <row r="79" spans="1:18" x14ac:dyDescent="0.25">
      <c r="A79" s="12">
        <v>68</v>
      </c>
      <c r="B79" s="2" t="str">
        <f t="shared" si="1"/>
        <v/>
      </c>
      <c r="C79" s="2"/>
      <c r="D79" s="33"/>
      <c r="E79" s="34" t="str">
        <f>IF(Table1[[#This Row],[N°]]="","",VLOOKUP(Table1[[#This Row],[Unité]],Table2[[#All],[Nom de la mini-crèche]:[Qualifié]],11,FALSE))</f>
        <v/>
      </c>
      <c r="F79" s="33"/>
      <c r="G79" s="33"/>
      <c r="H79" s="35"/>
      <c r="I79" s="33"/>
      <c r="J79" s="33"/>
      <c r="K79" s="33"/>
      <c r="L79" s="3"/>
      <c r="M79" s="2" t="str">
        <f>IF(Table1[[#This Row],[N°]]="","",IF(Table1[[#This Row],[Niveau de langue]]=$V$12,Table1[[#This Row],[Nombre d’heures par semaines]],""))</f>
        <v/>
      </c>
      <c r="N79" s="2" t="str">
        <f>IF(Table1[[#This Row],[N°]]="","",IF(Table1[[#This Row],[Niveau de langue]]=$V$13,Table1[[#This Row],[Nombre d’heures par semaines]],""))</f>
        <v/>
      </c>
      <c r="O79" s="2" t="str">
        <f>IF(Table1[[#This Row],[N°]]="","",IF(Table1[[#This Row],[Référent pédagogique]]="OUI",Table1[[#This Row],[Nombre d’heures par semaines]],""))</f>
        <v/>
      </c>
      <c r="P79"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79" s="2"/>
      <c r="R79" s="2"/>
    </row>
    <row r="80" spans="1:18" x14ac:dyDescent="0.25">
      <c r="A80" s="12">
        <v>69</v>
      </c>
      <c r="B80" s="2" t="str">
        <f t="shared" si="1"/>
        <v/>
      </c>
      <c r="C80" s="2"/>
      <c r="D80" s="33"/>
      <c r="E80" s="34" t="str">
        <f>IF(Table1[[#This Row],[N°]]="","",VLOOKUP(Table1[[#This Row],[Unité]],Table2[[#All],[Nom de la mini-crèche]:[Qualifié]],11,FALSE))</f>
        <v/>
      </c>
      <c r="F80" s="33"/>
      <c r="G80" s="33"/>
      <c r="H80" s="35"/>
      <c r="I80" s="33"/>
      <c r="J80" s="33"/>
      <c r="K80" s="33"/>
      <c r="L80" s="3"/>
      <c r="M80" s="2" t="str">
        <f>IF(Table1[[#This Row],[N°]]="","",IF(Table1[[#This Row],[Niveau de langue]]=$V$12,Table1[[#This Row],[Nombre d’heures par semaines]],""))</f>
        <v/>
      </c>
      <c r="N80" s="2" t="str">
        <f>IF(Table1[[#This Row],[N°]]="","",IF(Table1[[#This Row],[Niveau de langue]]=$V$13,Table1[[#This Row],[Nombre d’heures par semaines]],""))</f>
        <v/>
      </c>
      <c r="O80" s="2" t="str">
        <f>IF(Table1[[#This Row],[N°]]="","",IF(Table1[[#This Row],[Référent pédagogique]]="OUI",Table1[[#This Row],[Nombre d’heures par semaines]],""))</f>
        <v/>
      </c>
      <c r="P80"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80" s="2"/>
      <c r="R80" s="2"/>
    </row>
    <row r="81" spans="1:18" x14ac:dyDescent="0.25">
      <c r="A81" s="12">
        <v>70</v>
      </c>
      <c r="B81" s="2" t="str">
        <f t="shared" si="1"/>
        <v/>
      </c>
      <c r="C81" s="2"/>
      <c r="D81" s="33"/>
      <c r="E81" s="34" t="str">
        <f>IF(Table1[[#This Row],[N°]]="","",VLOOKUP(Table1[[#This Row],[Unité]],Table2[[#All],[Nom de la mini-crèche]:[Qualifié]],11,FALSE))</f>
        <v/>
      </c>
      <c r="F81" s="33"/>
      <c r="G81" s="33"/>
      <c r="H81" s="35"/>
      <c r="I81" s="33"/>
      <c r="J81" s="33"/>
      <c r="K81" s="33"/>
      <c r="L81" s="3"/>
      <c r="M81" s="2" t="str">
        <f>IF(Table1[[#This Row],[N°]]="","",IF(Table1[[#This Row],[Niveau de langue]]=$V$12,Table1[[#This Row],[Nombre d’heures par semaines]],""))</f>
        <v/>
      </c>
      <c r="N81" s="2" t="str">
        <f>IF(Table1[[#This Row],[N°]]="","",IF(Table1[[#This Row],[Niveau de langue]]=$V$13,Table1[[#This Row],[Nombre d’heures par semaines]],""))</f>
        <v/>
      </c>
      <c r="O81" s="2" t="str">
        <f>IF(Table1[[#This Row],[N°]]="","",IF(Table1[[#This Row],[Référent pédagogique]]="OUI",Table1[[#This Row],[Nombre d’heures par semaines]],""))</f>
        <v/>
      </c>
      <c r="P81"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81" s="2"/>
      <c r="R81" s="2"/>
    </row>
    <row r="82" spans="1:18" x14ac:dyDescent="0.25">
      <c r="A82" s="12">
        <v>71</v>
      </c>
      <c r="B82" s="2" t="str">
        <f t="shared" si="1"/>
        <v/>
      </c>
      <c r="C82" s="2"/>
      <c r="D82" s="33"/>
      <c r="E82" s="34" t="str">
        <f>IF(Table1[[#This Row],[N°]]="","",VLOOKUP(Table1[[#This Row],[Unité]],Table2[[#All],[Nom de la mini-crèche]:[Qualifié]],11,FALSE))</f>
        <v/>
      </c>
      <c r="F82" s="33"/>
      <c r="G82" s="33"/>
      <c r="H82" s="35"/>
      <c r="I82" s="33"/>
      <c r="J82" s="33"/>
      <c r="K82" s="33"/>
      <c r="L82" s="3"/>
      <c r="M82" s="2" t="str">
        <f>IF(Table1[[#This Row],[N°]]="","",IF(Table1[[#This Row],[Niveau de langue]]=$V$12,Table1[[#This Row],[Nombre d’heures par semaines]],""))</f>
        <v/>
      </c>
      <c r="N82" s="2" t="str">
        <f>IF(Table1[[#This Row],[N°]]="","",IF(Table1[[#This Row],[Niveau de langue]]=$V$13,Table1[[#This Row],[Nombre d’heures par semaines]],""))</f>
        <v/>
      </c>
      <c r="O82" s="2" t="str">
        <f>IF(Table1[[#This Row],[N°]]="","",IF(Table1[[#This Row],[Référent pédagogique]]="OUI",Table1[[#This Row],[Nombre d’heures par semaines]],""))</f>
        <v/>
      </c>
      <c r="P82"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82" s="2"/>
      <c r="R82" s="2"/>
    </row>
    <row r="83" spans="1:18" x14ac:dyDescent="0.25">
      <c r="A83" s="12">
        <v>72</v>
      </c>
      <c r="B83" s="2" t="str">
        <f t="shared" si="1"/>
        <v/>
      </c>
      <c r="C83" s="2"/>
      <c r="D83" s="33"/>
      <c r="E83" s="34" t="str">
        <f>IF(Table1[[#This Row],[N°]]="","",VLOOKUP(Table1[[#This Row],[Unité]],Table2[[#All],[Nom de la mini-crèche]:[Qualifié]],11,FALSE))</f>
        <v/>
      </c>
      <c r="F83" s="33"/>
      <c r="G83" s="33"/>
      <c r="H83" s="35"/>
      <c r="I83" s="33"/>
      <c r="J83" s="33"/>
      <c r="K83" s="33"/>
      <c r="L83" s="3"/>
      <c r="M83" s="2" t="str">
        <f>IF(Table1[[#This Row],[N°]]="","",IF(Table1[[#This Row],[Niveau de langue]]=$V$12,Table1[[#This Row],[Nombre d’heures par semaines]],""))</f>
        <v/>
      </c>
      <c r="N83" s="2" t="str">
        <f>IF(Table1[[#This Row],[N°]]="","",IF(Table1[[#This Row],[Niveau de langue]]=$V$13,Table1[[#This Row],[Nombre d’heures par semaines]],""))</f>
        <v/>
      </c>
      <c r="O83" s="2" t="str">
        <f>IF(Table1[[#This Row],[N°]]="","",IF(Table1[[#This Row],[Référent pédagogique]]="OUI",Table1[[#This Row],[Nombre d’heures par semaines]],""))</f>
        <v/>
      </c>
      <c r="P83"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83" s="2"/>
      <c r="R83" s="2"/>
    </row>
    <row r="84" spans="1:18" x14ac:dyDescent="0.25">
      <c r="A84" s="12">
        <v>73</v>
      </c>
      <c r="B84" s="2" t="str">
        <f t="shared" si="1"/>
        <v/>
      </c>
      <c r="C84" s="2"/>
      <c r="D84" s="33"/>
      <c r="E84" s="34" t="str">
        <f>IF(Table1[[#This Row],[N°]]="","",VLOOKUP(Table1[[#This Row],[Unité]],Table2[[#All],[Nom de la mini-crèche]:[Qualifié]],11,FALSE))</f>
        <v/>
      </c>
      <c r="F84" s="33"/>
      <c r="G84" s="33"/>
      <c r="H84" s="35"/>
      <c r="I84" s="33"/>
      <c r="J84" s="33"/>
      <c r="K84" s="33"/>
      <c r="L84" s="3"/>
      <c r="M84" s="2" t="str">
        <f>IF(Table1[[#This Row],[N°]]="","",IF(Table1[[#This Row],[Niveau de langue]]=$V$12,Table1[[#This Row],[Nombre d’heures par semaines]],""))</f>
        <v/>
      </c>
      <c r="N84" s="2" t="str">
        <f>IF(Table1[[#This Row],[N°]]="","",IF(Table1[[#This Row],[Niveau de langue]]=$V$13,Table1[[#This Row],[Nombre d’heures par semaines]],""))</f>
        <v/>
      </c>
      <c r="O84" s="2" t="str">
        <f>IF(Table1[[#This Row],[N°]]="","",IF(Table1[[#This Row],[Référent pédagogique]]="OUI",Table1[[#This Row],[Nombre d’heures par semaines]],""))</f>
        <v/>
      </c>
      <c r="P84"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84" s="2"/>
      <c r="R84" s="2"/>
    </row>
    <row r="85" spans="1:18" x14ac:dyDescent="0.25">
      <c r="A85" s="12">
        <v>74</v>
      </c>
      <c r="B85" s="2" t="str">
        <f t="shared" si="1"/>
        <v/>
      </c>
      <c r="C85" s="2"/>
      <c r="D85" s="33"/>
      <c r="E85" s="34" t="str">
        <f>IF(Table1[[#This Row],[N°]]="","",VLOOKUP(Table1[[#This Row],[Unité]],Table2[[#All],[Nom de la mini-crèche]:[Qualifié]],11,FALSE))</f>
        <v/>
      </c>
      <c r="F85" s="33"/>
      <c r="G85" s="33"/>
      <c r="H85" s="35"/>
      <c r="I85" s="33"/>
      <c r="J85" s="33"/>
      <c r="K85" s="33"/>
      <c r="L85" s="3"/>
      <c r="M85" s="2" t="str">
        <f>IF(Table1[[#This Row],[N°]]="","",IF(Table1[[#This Row],[Niveau de langue]]=$V$12,Table1[[#This Row],[Nombre d’heures par semaines]],""))</f>
        <v/>
      </c>
      <c r="N85" s="2" t="str">
        <f>IF(Table1[[#This Row],[N°]]="","",IF(Table1[[#This Row],[Niveau de langue]]=$V$13,Table1[[#This Row],[Nombre d’heures par semaines]],""))</f>
        <v/>
      </c>
      <c r="O85" s="2" t="str">
        <f>IF(Table1[[#This Row],[N°]]="","",IF(Table1[[#This Row],[Référent pédagogique]]="OUI",Table1[[#This Row],[Nombre d’heures par semaines]],""))</f>
        <v/>
      </c>
      <c r="P85"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85" s="2"/>
      <c r="R85" s="2"/>
    </row>
    <row r="86" spans="1:18" x14ac:dyDescent="0.25">
      <c r="A86" s="12">
        <v>75</v>
      </c>
      <c r="B86" s="2" t="str">
        <f t="shared" si="1"/>
        <v/>
      </c>
      <c r="C86" s="2"/>
      <c r="D86" s="33"/>
      <c r="E86" s="34" t="str">
        <f>IF(Table1[[#This Row],[N°]]="","",VLOOKUP(Table1[[#This Row],[Unité]],Table2[[#All],[Nom de la mini-crèche]:[Qualifié]],11,FALSE))</f>
        <v/>
      </c>
      <c r="F86" s="33"/>
      <c r="G86" s="33"/>
      <c r="H86" s="35"/>
      <c r="I86" s="33"/>
      <c r="J86" s="33"/>
      <c r="K86" s="33"/>
      <c r="L86" s="3"/>
      <c r="M86" s="2" t="str">
        <f>IF(Table1[[#This Row],[N°]]="","",IF(Table1[[#This Row],[Niveau de langue]]=$V$12,Table1[[#This Row],[Nombre d’heures par semaines]],""))</f>
        <v/>
      </c>
      <c r="N86" s="2" t="str">
        <f>IF(Table1[[#This Row],[N°]]="","",IF(Table1[[#This Row],[Niveau de langue]]=$V$13,Table1[[#This Row],[Nombre d’heures par semaines]],""))</f>
        <v/>
      </c>
      <c r="O86" s="2" t="str">
        <f>IF(Table1[[#This Row],[N°]]="","",IF(Table1[[#This Row],[Référent pédagogique]]="OUI",Table1[[#This Row],[Nombre d’heures par semaines]],""))</f>
        <v/>
      </c>
      <c r="P86"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86" s="2"/>
      <c r="R86" s="2"/>
    </row>
    <row r="87" spans="1:18" x14ac:dyDescent="0.25">
      <c r="A87" s="12">
        <v>76</v>
      </c>
      <c r="B87" s="2" t="str">
        <f t="shared" si="1"/>
        <v/>
      </c>
      <c r="C87" s="2"/>
      <c r="D87" s="33"/>
      <c r="E87" s="34" t="str">
        <f>IF(Table1[[#This Row],[N°]]="","",VLOOKUP(Table1[[#This Row],[Unité]],Table2[[#All],[Nom de la mini-crèche]:[Qualifié]],11,FALSE))</f>
        <v/>
      </c>
      <c r="F87" s="33"/>
      <c r="G87" s="33"/>
      <c r="H87" s="35"/>
      <c r="I87" s="33"/>
      <c r="J87" s="33"/>
      <c r="K87" s="33"/>
      <c r="L87" s="3"/>
      <c r="M87" s="2" t="str">
        <f>IF(Table1[[#This Row],[N°]]="","",IF(Table1[[#This Row],[Niveau de langue]]=$V$12,Table1[[#This Row],[Nombre d’heures par semaines]],""))</f>
        <v/>
      </c>
      <c r="N87" s="2" t="str">
        <f>IF(Table1[[#This Row],[N°]]="","",IF(Table1[[#This Row],[Niveau de langue]]=$V$13,Table1[[#This Row],[Nombre d’heures par semaines]],""))</f>
        <v/>
      </c>
      <c r="O87" s="2" t="str">
        <f>IF(Table1[[#This Row],[N°]]="","",IF(Table1[[#This Row],[Référent pédagogique]]="OUI",Table1[[#This Row],[Nombre d’heures par semaines]],""))</f>
        <v/>
      </c>
      <c r="P87"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87" s="2"/>
      <c r="R87" s="2"/>
    </row>
    <row r="88" spans="1:18" x14ac:dyDescent="0.25">
      <c r="A88" s="12">
        <v>77</v>
      </c>
      <c r="B88" s="2" t="str">
        <f t="shared" si="1"/>
        <v/>
      </c>
      <c r="C88" s="2"/>
      <c r="D88" s="33"/>
      <c r="E88" s="34" t="str">
        <f>IF(Table1[[#This Row],[N°]]="","",VLOOKUP(Table1[[#This Row],[Unité]],Table2[[#All],[Nom de la mini-crèche]:[Qualifié]],11,FALSE))</f>
        <v/>
      </c>
      <c r="F88" s="33"/>
      <c r="G88" s="33"/>
      <c r="H88" s="35"/>
      <c r="I88" s="33"/>
      <c r="J88" s="33"/>
      <c r="K88" s="33"/>
      <c r="L88" s="3"/>
      <c r="M88" s="2" t="str">
        <f>IF(Table1[[#This Row],[N°]]="","",IF(Table1[[#This Row],[Niveau de langue]]=$V$12,Table1[[#This Row],[Nombre d’heures par semaines]],""))</f>
        <v/>
      </c>
      <c r="N88" s="2" t="str">
        <f>IF(Table1[[#This Row],[N°]]="","",IF(Table1[[#This Row],[Niveau de langue]]=$V$13,Table1[[#This Row],[Nombre d’heures par semaines]],""))</f>
        <v/>
      </c>
      <c r="O88" s="2" t="str">
        <f>IF(Table1[[#This Row],[N°]]="","",IF(Table1[[#This Row],[Référent pédagogique]]="OUI",Table1[[#This Row],[Nombre d’heures par semaines]],""))</f>
        <v/>
      </c>
      <c r="P88"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88" s="2"/>
      <c r="R88" s="2"/>
    </row>
    <row r="89" spans="1:18" x14ac:dyDescent="0.25">
      <c r="A89" s="12">
        <v>78</v>
      </c>
      <c r="B89" s="2" t="str">
        <f t="shared" si="1"/>
        <v/>
      </c>
      <c r="C89" s="2"/>
      <c r="D89" s="33"/>
      <c r="E89" s="34" t="str">
        <f>IF(Table1[[#This Row],[N°]]="","",VLOOKUP(Table1[[#This Row],[Unité]],Table2[[#All],[Nom de la mini-crèche]:[Qualifié]],11,FALSE))</f>
        <v/>
      </c>
      <c r="F89" s="33"/>
      <c r="G89" s="33"/>
      <c r="H89" s="35"/>
      <c r="I89" s="33"/>
      <c r="J89" s="33"/>
      <c r="K89" s="33"/>
      <c r="L89" s="3"/>
      <c r="M89" s="2" t="str">
        <f>IF(Table1[[#This Row],[N°]]="","",IF(Table1[[#This Row],[Niveau de langue]]=$V$12,Table1[[#This Row],[Nombre d’heures par semaines]],""))</f>
        <v/>
      </c>
      <c r="N89" s="2" t="str">
        <f>IF(Table1[[#This Row],[N°]]="","",IF(Table1[[#This Row],[Niveau de langue]]=$V$13,Table1[[#This Row],[Nombre d’heures par semaines]],""))</f>
        <v/>
      </c>
      <c r="O89" s="2" t="str">
        <f>IF(Table1[[#This Row],[N°]]="","",IF(Table1[[#This Row],[Référent pédagogique]]="OUI",Table1[[#This Row],[Nombre d’heures par semaines]],""))</f>
        <v/>
      </c>
      <c r="P89"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89" s="2"/>
      <c r="R89" s="2"/>
    </row>
    <row r="90" spans="1:18" x14ac:dyDescent="0.25">
      <c r="A90" s="12">
        <v>79</v>
      </c>
      <c r="B90" s="2" t="str">
        <f t="shared" si="1"/>
        <v/>
      </c>
      <c r="C90" s="2"/>
      <c r="D90" s="33"/>
      <c r="E90" s="34" t="str">
        <f>IF(Table1[[#This Row],[N°]]="","",VLOOKUP(Table1[[#This Row],[Unité]],Table2[[#All],[Nom de la mini-crèche]:[Qualifié]],11,FALSE))</f>
        <v/>
      </c>
      <c r="F90" s="33"/>
      <c r="G90" s="33"/>
      <c r="H90" s="35"/>
      <c r="I90" s="33"/>
      <c r="J90" s="33"/>
      <c r="K90" s="33"/>
      <c r="L90" s="3"/>
      <c r="M90" s="2" t="str">
        <f>IF(Table1[[#This Row],[N°]]="","",IF(Table1[[#This Row],[Niveau de langue]]=$V$12,Table1[[#This Row],[Nombre d’heures par semaines]],""))</f>
        <v/>
      </c>
      <c r="N90" s="2" t="str">
        <f>IF(Table1[[#This Row],[N°]]="","",IF(Table1[[#This Row],[Niveau de langue]]=$V$13,Table1[[#This Row],[Nombre d’heures par semaines]],""))</f>
        <v/>
      </c>
      <c r="O90" s="2" t="str">
        <f>IF(Table1[[#This Row],[N°]]="","",IF(Table1[[#This Row],[Référent pédagogique]]="OUI",Table1[[#This Row],[Nombre d’heures par semaines]],""))</f>
        <v/>
      </c>
      <c r="P90"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90" s="2"/>
      <c r="R90" s="2"/>
    </row>
    <row r="91" spans="1:18" x14ac:dyDescent="0.25">
      <c r="A91" s="12">
        <v>80</v>
      </c>
      <c r="B91" s="2" t="str">
        <f t="shared" si="1"/>
        <v/>
      </c>
      <c r="C91" s="2"/>
      <c r="D91" s="33"/>
      <c r="E91" s="34" t="str">
        <f>IF(Table1[[#This Row],[N°]]="","",VLOOKUP(Table1[[#This Row],[Unité]],Table2[[#All],[Nom de la mini-crèche]:[Qualifié]],11,FALSE))</f>
        <v/>
      </c>
      <c r="F91" s="33"/>
      <c r="G91" s="33"/>
      <c r="H91" s="35"/>
      <c r="I91" s="33"/>
      <c r="J91" s="33"/>
      <c r="K91" s="33"/>
      <c r="L91" s="3"/>
      <c r="M91" s="2" t="str">
        <f>IF(Table1[[#This Row],[N°]]="","",IF(Table1[[#This Row],[Niveau de langue]]=$V$12,Table1[[#This Row],[Nombre d’heures par semaines]],""))</f>
        <v/>
      </c>
      <c r="N91" s="2" t="str">
        <f>IF(Table1[[#This Row],[N°]]="","",IF(Table1[[#This Row],[Niveau de langue]]=$V$13,Table1[[#This Row],[Nombre d’heures par semaines]],""))</f>
        <v/>
      </c>
      <c r="O91" s="2" t="str">
        <f>IF(Table1[[#This Row],[N°]]="","",IF(Table1[[#This Row],[Référent pédagogique]]="OUI",Table1[[#This Row],[Nombre d’heures par semaines]],""))</f>
        <v/>
      </c>
      <c r="P91"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91" s="2"/>
      <c r="R91" s="2"/>
    </row>
    <row r="92" spans="1:18" x14ac:dyDescent="0.25">
      <c r="A92" s="12">
        <v>81</v>
      </c>
      <c r="B92" s="2" t="str">
        <f t="shared" si="1"/>
        <v/>
      </c>
      <c r="C92" s="2"/>
      <c r="D92" s="33"/>
      <c r="E92" s="34" t="str">
        <f>IF(Table1[[#This Row],[N°]]="","",VLOOKUP(Table1[[#This Row],[Unité]],Table2[[#All],[Nom de la mini-crèche]:[Qualifié]],11,FALSE))</f>
        <v/>
      </c>
      <c r="F92" s="33"/>
      <c r="G92" s="33"/>
      <c r="H92" s="35"/>
      <c r="I92" s="33"/>
      <c r="J92" s="33"/>
      <c r="K92" s="33"/>
      <c r="L92" s="3"/>
      <c r="M92" s="2" t="str">
        <f>IF(Table1[[#This Row],[N°]]="","",IF(Table1[[#This Row],[Niveau de langue]]=$V$12,Table1[[#This Row],[Nombre d’heures par semaines]],""))</f>
        <v/>
      </c>
      <c r="N92" s="2" t="str">
        <f>IF(Table1[[#This Row],[N°]]="","",IF(Table1[[#This Row],[Niveau de langue]]=$V$13,Table1[[#This Row],[Nombre d’heures par semaines]],""))</f>
        <v/>
      </c>
      <c r="O92" s="2" t="str">
        <f>IF(Table1[[#This Row],[N°]]="","",IF(Table1[[#This Row],[Référent pédagogique]]="OUI",Table1[[#This Row],[Nombre d’heures par semaines]],""))</f>
        <v/>
      </c>
      <c r="P92"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92" s="2"/>
      <c r="R92" s="2"/>
    </row>
    <row r="93" spans="1:18" x14ac:dyDescent="0.25">
      <c r="A93" s="12">
        <v>82</v>
      </c>
      <c r="B93" s="2" t="str">
        <f t="shared" si="1"/>
        <v/>
      </c>
      <c r="C93" s="2"/>
      <c r="D93" s="33"/>
      <c r="E93" s="34" t="str">
        <f>IF(Table1[[#This Row],[N°]]="","",VLOOKUP(Table1[[#This Row],[Unité]],Table2[[#All],[Nom de la mini-crèche]:[Qualifié]],11,FALSE))</f>
        <v/>
      </c>
      <c r="F93" s="33"/>
      <c r="G93" s="33"/>
      <c r="H93" s="35"/>
      <c r="I93" s="33"/>
      <c r="J93" s="33"/>
      <c r="K93" s="33"/>
      <c r="L93" s="3"/>
      <c r="M93" s="2" t="str">
        <f>IF(Table1[[#This Row],[N°]]="","",IF(Table1[[#This Row],[Niveau de langue]]=$V$12,Table1[[#This Row],[Nombre d’heures par semaines]],""))</f>
        <v/>
      </c>
      <c r="N93" s="2" t="str">
        <f>IF(Table1[[#This Row],[N°]]="","",IF(Table1[[#This Row],[Niveau de langue]]=$V$13,Table1[[#This Row],[Nombre d’heures par semaines]],""))</f>
        <v/>
      </c>
      <c r="O93" s="2" t="str">
        <f>IF(Table1[[#This Row],[N°]]="","",IF(Table1[[#This Row],[Référent pédagogique]]="OUI",Table1[[#This Row],[Nombre d’heures par semaines]],""))</f>
        <v/>
      </c>
      <c r="P93"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93" s="2"/>
      <c r="R93" s="2"/>
    </row>
    <row r="94" spans="1:18" x14ac:dyDescent="0.25">
      <c r="A94" s="12">
        <v>83</v>
      </c>
      <c r="B94" s="2" t="str">
        <f t="shared" si="1"/>
        <v/>
      </c>
      <c r="C94" s="2"/>
      <c r="D94" s="33"/>
      <c r="E94" s="34" t="str">
        <f>IF(Table1[[#This Row],[N°]]="","",VLOOKUP(Table1[[#This Row],[Unité]],Table2[[#All],[Nom de la mini-crèche]:[Qualifié]],11,FALSE))</f>
        <v/>
      </c>
      <c r="F94" s="33"/>
      <c r="G94" s="33"/>
      <c r="H94" s="35"/>
      <c r="I94" s="33"/>
      <c r="J94" s="33"/>
      <c r="K94" s="33"/>
      <c r="L94" s="3"/>
      <c r="M94" s="2" t="str">
        <f>IF(Table1[[#This Row],[N°]]="","",IF(Table1[[#This Row],[Niveau de langue]]=$V$12,Table1[[#This Row],[Nombre d’heures par semaines]],""))</f>
        <v/>
      </c>
      <c r="N94" s="2" t="str">
        <f>IF(Table1[[#This Row],[N°]]="","",IF(Table1[[#This Row],[Niveau de langue]]=$V$13,Table1[[#This Row],[Nombre d’heures par semaines]],""))</f>
        <v/>
      </c>
      <c r="O94" s="2" t="str">
        <f>IF(Table1[[#This Row],[N°]]="","",IF(Table1[[#This Row],[Référent pédagogique]]="OUI",Table1[[#This Row],[Nombre d’heures par semaines]],""))</f>
        <v/>
      </c>
      <c r="P94"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94" s="2"/>
      <c r="R94" s="2"/>
    </row>
    <row r="95" spans="1:18" x14ac:dyDescent="0.25">
      <c r="A95" s="12">
        <v>84</v>
      </c>
      <c r="B95" s="2" t="str">
        <f t="shared" si="1"/>
        <v/>
      </c>
      <c r="C95" s="2"/>
      <c r="D95" s="33"/>
      <c r="E95" s="34" t="str">
        <f>IF(Table1[[#This Row],[N°]]="","",VLOOKUP(Table1[[#This Row],[Unité]],Table2[[#All],[Nom de la mini-crèche]:[Qualifié]],11,FALSE))</f>
        <v/>
      </c>
      <c r="F95" s="33"/>
      <c r="G95" s="33"/>
      <c r="H95" s="35"/>
      <c r="I95" s="33"/>
      <c r="J95" s="33"/>
      <c r="K95" s="33"/>
      <c r="L95" s="3"/>
      <c r="M95" s="2" t="str">
        <f>IF(Table1[[#This Row],[N°]]="","",IF(Table1[[#This Row],[Niveau de langue]]=$V$12,Table1[[#This Row],[Nombre d’heures par semaines]],""))</f>
        <v/>
      </c>
      <c r="N95" s="2" t="str">
        <f>IF(Table1[[#This Row],[N°]]="","",IF(Table1[[#This Row],[Niveau de langue]]=$V$13,Table1[[#This Row],[Nombre d’heures par semaines]],""))</f>
        <v/>
      </c>
      <c r="O95" s="2" t="str">
        <f>IF(Table1[[#This Row],[N°]]="","",IF(Table1[[#This Row],[Référent pédagogique]]="OUI",Table1[[#This Row],[Nombre d’heures par semaines]],""))</f>
        <v/>
      </c>
      <c r="P95"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95" s="2"/>
      <c r="R95" s="2"/>
    </row>
    <row r="96" spans="1:18" x14ac:dyDescent="0.25">
      <c r="A96" s="12">
        <v>85</v>
      </c>
      <c r="B96" s="2" t="str">
        <f t="shared" si="1"/>
        <v/>
      </c>
      <c r="C96" s="2"/>
      <c r="D96" s="33"/>
      <c r="E96" s="34" t="str">
        <f>IF(Table1[[#This Row],[N°]]="","",VLOOKUP(Table1[[#This Row],[Unité]],Table2[[#All],[Nom de la mini-crèche]:[Qualifié]],11,FALSE))</f>
        <v/>
      </c>
      <c r="F96" s="33"/>
      <c r="G96" s="33"/>
      <c r="H96" s="35"/>
      <c r="I96" s="33"/>
      <c r="J96" s="33"/>
      <c r="K96" s="33"/>
      <c r="L96" s="3"/>
      <c r="M96" s="2" t="str">
        <f>IF(Table1[[#This Row],[N°]]="","",IF(Table1[[#This Row],[Niveau de langue]]=$V$12,Table1[[#This Row],[Nombre d’heures par semaines]],""))</f>
        <v/>
      </c>
      <c r="N96" s="2" t="str">
        <f>IF(Table1[[#This Row],[N°]]="","",IF(Table1[[#This Row],[Niveau de langue]]=$V$13,Table1[[#This Row],[Nombre d’heures par semaines]],""))</f>
        <v/>
      </c>
      <c r="O96" s="2" t="str">
        <f>IF(Table1[[#This Row],[N°]]="","",IF(Table1[[#This Row],[Référent pédagogique]]="OUI",Table1[[#This Row],[Nombre d’heures par semaines]],""))</f>
        <v/>
      </c>
      <c r="P96"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96" s="2"/>
      <c r="R96" s="2"/>
    </row>
    <row r="97" spans="1:18" x14ac:dyDescent="0.25">
      <c r="A97" s="12">
        <v>86</v>
      </c>
      <c r="B97" s="2" t="str">
        <f t="shared" si="1"/>
        <v/>
      </c>
      <c r="C97" s="2"/>
      <c r="D97" s="33"/>
      <c r="E97" s="34" t="str">
        <f>IF(Table1[[#This Row],[N°]]="","",VLOOKUP(Table1[[#This Row],[Unité]],Table2[[#All],[Nom de la mini-crèche]:[Qualifié]],11,FALSE))</f>
        <v/>
      </c>
      <c r="F97" s="33"/>
      <c r="G97" s="33"/>
      <c r="H97" s="35"/>
      <c r="I97" s="33"/>
      <c r="J97" s="33"/>
      <c r="K97" s="33"/>
      <c r="L97" s="3"/>
      <c r="M97" s="2" t="str">
        <f>IF(Table1[[#This Row],[N°]]="","",IF(Table1[[#This Row],[Niveau de langue]]=$V$12,Table1[[#This Row],[Nombre d’heures par semaines]],""))</f>
        <v/>
      </c>
      <c r="N97" s="2" t="str">
        <f>IF(Table1[[#This Row],[N°]]="","",IF(Table1[[#This Row],[Niveau de langue]]=$V$13,Table1[[#This Row],[Nombre d’heures par semaines]],""))</f>
        <v/>
      </c>
      <c r="O97" s="2" t="str">
        <f>IF(Table1[[#This Row],[N°]]="","",IF(Table1[[#This Row],[Référent pédagogique]]="OUI",Table1[[#This Row],[Nombre d’heures par semaines]],""))</f>
        <v/>
      </c>
      <c r="P97"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97" s="2"/>
      <c r="R97" s="2"/>
    </row>
    <row r="98" spans="1:18" x14ac:dyDescent="0.25">
      <c r="A98" s="12">
        <v>87</v>
      </c>
      <c r="B98" s="2" t="str">
        <f t="shared" si="1"/>
        <v/>
      </c>
      <c r="C98" s="2"/>
      <c r="D98" s="33"/>
      <c r="E98" s="34" t="str">
        <f>IF(Table1[[#This Row],[N°]]="","",VLOOKUP(Table1[[#This Row],[Unité]],Table2[[#All],[Nom de la mini-crèche]:[Qualifié]],11,FALSE))</f>
        <v/>
      </c>
      <c r="F98" s="33"/>
      <c r="G98" s="33"/>
      <c r="H98" s="35"/>
      <c r="I98" s="33"/>
      <c r="J98" s="33"/>
      <c r="K98" s="33"/>
      <c r="L98" s="3"/>
      <c r="M98" s="2" t="str">
        <f>IF(Table1[[#This Row],[N°]]="","",IF(Table1[[#This Row],[Niveau de langue]]=$V$12,Table1[[#This Row],[Nombre d’heures par semaines]],""))</f>
        <v/>
      </c>
      <c r="N98" s="2" t="str">
        <f>IF(Table1[[#This Row],[N°]]="","",IF(Table1[[#This Row],[Niveau de langue]]=$V$13,Table1[[#This Row],[Nombre d’heures par semaines]],""))</f>
        <v/>
      </c>
      <c r="O98" s="2" t="str">
        <f>IF(Table1[[#This Row],[N°]]="","",IF(Table1[[#This Row],[Référent pédagogique]]="OUI",Table1[[#This Row],[Nombre d’heures par semaines]],""))</f>
        <v/>
      </c>
      <c r="P98"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98" s="2"/>
      <c r="R98" s="2"/>
    </row>
    <row r="99" spans="1:18" x14ac:dyDescent="0.25">
      <c r="A99" s="12">
        <v>88</v>
      </c>
      <c r="B99" s="2" t="str">
        <f t="shared" si="1"/>
        <v/>
      </c>
      <c r="C99" s="2"/>
      <c r="D99" s="33"/>
      <c r="E99" s="34" t="str">
        <f>IF(Table1[[#This Row],[N°]]="","",VLOOKUP(Table1[[#This Row],[Unité]],Table2[[#All],[Nom de la mini-crèche]:[Qualifié]],11,FALSE))</f>
        <v/>
      </c>
      <c r="F99" s="33"/>
      <c r="G99" s="33"/>
      <c r="H99" s="35"/>
      <c r="I99" s="33"/>
      <c r="J99" s="33"/>
      <c r="K99" s="33"/>
      <c r="L99" s="3"/>
      <c r="M99" s="2" t="str">
        <f>IF(Table1[[#This Row],[N°]]="","",IF(Table1[[#This Row],[Niveau de langue]]=$V$12,Table1[[#This Row],[Nombre d’heures par semaines]],""))</f>
        <v/>
      </c>
      <c r="N99" s="2" t="str">
        <f>IF(Table1[[#This Row],[N°]]="","",IF(Table1[[#This Row],[Niveau de langue]]=$V$13,Table1[[#This Row],[Nombre d’heures par semaines]],""))</f>
        <v/>
      </c>
      <c r="O99" s="2" t="str">
        <f>IF(Table1[[#This Row],[N°]]="","",IF(Table1[[#This Row],[Référent pédagogique]]="OUI",Table1[[#This Row],[Nombre d’heures par semaines]],""))</f>
        <v/>
      </c>
      <c r="P99"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99" s="2"/>
      <c r="R99" s="2"/>
    </row>
    <row r="100" spans="1:18" x14ac:dyDescent="0.25">
      <c r="A100" s="12">
        <v>89</v>
      </c>
      <c r="B100" s="2" t="str">
        <f t="shared" si="1"/>
        <v/>
      </c>
      <c r="C100" s="2"/>
      <c r="D100" s="33"/>
      <c r="E100" s="34" t="str">
        <f>IF(Table1[[#This Row],[N°]]="","",VLOOKUP(Table1[[#This Row],[Unité]],Table2[[#All],[Nom de la mini-crèche]:[Qualifié]],11,FALSE))</f>
        <v/>
      </c>
      <c r="F100" s="33"/>
      <c r="G100" s="33"/>
      <c r="H100" s="35"/>
      <c r="I100" s="33"/>
      <c r="J100" s="33"/>
      <c r="K100" s="33"/>
      <c r="L100" s="3"/>
      <c r="M100" s="2" t="str">
        <f>IF(Table1[[#This Row],[N°]]="","",IF(Table1[[#This Row],[Niveau de langue]]=$V$12,Table1[[#This Row],[Nombre d’heures par semaines]],""))</f>
        <v/>
      </c>
      <c r="N100" s="2" t="str">
        <f>IF(Table1[[#This Row],[N°]]="","",IF(Table1[[#This Row],[Niveau de langue]]=$V$13,Table1[[#This Row],[Nombre d’heures par semaines]],""))</f>
        <v/>
      </c>
      <c r="O100" s="2" t="str">
        <f>IF(Table1[[#This Row],[N°]]="","",IF(Table1[[#This Row],[Référent pédagogique]]="OUI",Table1[[#This Row],[Nombre d’heures par semaines]],""))</f>
        <v/>
      </c>
      <c r="P100"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00" s="2"/>
      <c r="R100" s="2"/>
    </row>
    <row r="101" spans="1:18" x14ac:dyDescent="0.25">
      <c r="A101" s="12">
        <v>90</v>
      </c>
      <c r="B101" s="2" t="str">
        <f t="shared" si="1"/>
        <v/>
      </c>
      <c r="C101" s="2"/>
      <c r="D101" s="33"/>
      <c r="E101" s="34" t="str">
        <f>IF(Table1[[#This Row],[N°]]="","",VLOOKUP(Table1[[#This Row],[Unité]],Table2[[#All],[Nom de la mini-crèche]:[Qualifié]],11,FALSE))</f>
        <v/>
      </c>
      <c r="F101" s="33"/>
      <c r="G101" s="33"/>
      <c r="H101" s="35"/>
      <c r="I101" s="33"/>
      <c r="J101" s="33"/>
      <c r="K101" s="33"/>
      <c r="L101" s="3"/>
      <c r="M101" s="2" t="str">
        <f>IF(Table1[[#This Row],[N°]]="","",IF(Table1[[#This Row],[Niveau de langue]]=$V$12,Table1[[#This Row],[Nombre d’heures par semaines]],""))</f>
        <v/>
      </c>
      <c r="N101" s="2" t="str">
        <f>IF(Table1[[#This Row],[N°]]="","",IF(Table1[[#This Row],[Niveau de langue]]=$V$13,Table1[[#This Row],[Nombre d’heures par semaines]],""))</f>
        <v/>
      </c>
      <c r="O101" s="2" t="str">
        <f>IF(Table1[[#This Row],[N°]]="","",IF(Table1[[#This Row],[Référent pédagogique]]="OUI",Table1[[#This Row],[Nombre d’heures par semaines]],""))</f>
        <v/>
      </c>
      <c r="P101"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01" s="2"/>
      <c r="R101" s="2"/>
    </row>
    <row r="102" spans="1:18" x14ac:dyDescent="0.25">
      <c r="A102" s="12">
        <v>91</v>
      </c>
      <c r="B102" s="2" t="str">
        <f t="shared" si="1"/>
        <v/>
      </c>
      <c r="C102" s="2"/>
      <c r="D102" s="33"/>
      <c r="E102" s="34" t="str">
        <f>IF(Table1[[#This Row],[N°]]="","",VLOOKUP(Table1[[#This Row],[Unité]],Table2[[#All],[Nom de la mini-crèche]:[Qualifié]],11,FALSE))</f>
        <v/>
      </c>
      <c r="F102" s="33"/>
      <c r="G102" s="33"/>
      <c r="H102" s="35"/>
      <c r="I102" s="33"/>
      <c r="J102" s="33"/>
      <c r="K102" s="33"/>
      <c r="L102" s="3"/>
      <c r="M102" s="2" t="str">
        <f>IF(Table1[[#This Row],[N°]]="","",IF(Table1[[#This Row],[Niveau de langue]]=$V$12,Table1[[#This Row],[Nombre d’heures par semaines]],""))</f>
        <v/>
      </c>
      <c r="N102" s="2" t="str">
        <f>IF(Table1[[#This Row],[N°]]="","",IF(Table1[[#This Row],[Niveau de langue]]=$V$13,Table1[[#This Row],[Nombre d’heures par semaines]],""))</f>
        <v/>
      </c>
      <c r="O102" s="2" t="str">
        <f>IF(Table1[[#This Row],[N°]]="","",IF(Table1[[#This Row],[Référent pédagogique]]="OUI",Table1[[#This Row],[Nombre d’heures par semaines]],""))</f>
        <v/>
      </c>
      <c r="P102"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02" s="2"/>
      <c r="R102" s="2"/>
    </row>
    <row r="103" spans="1:18" x14ac:dyDescent="0.25">
      <c r="A103" s="12">
        <v>92</v>
      </c>
      <c r="B103" s="2" t="str">
        <f t="shared" si="1"/>
        <v/>
      </c>
      <c r="C103" s="2"/>
      <c r="D103" s="33"/>
      <c r="E103" s="34" t="str">
        <f>IF(Table1[[#This Row],[N°]]="","",VLOOKUP(Table1[[#This Row],[Unité]],Table2[[#All],[Nom de la mini-crèche]:[Qualifié]],11,FALSE))</f>
        <v/>
      </c>
      <c r="F103" s="33"/>
      <c r="G103" s="33"/>
      <c r="H103" s="35"/>
      <c r="I103" s="33"/>
      <c r="J103" s="33"/>
      <c r="K103" s="33"/>
      <c r="L103" s="3"/>
      <c r="M103" s="2" t="str">
        <f>IF(Table1[[#This Row],[N°]]="","",IF(Table1[[#This Row],[Niveau de langue]]=$V$12,Table1[[#This Row],[Nombre d’heures par semaines]],""))</f>
        <v/>
      </c>
      <c r="N103" s="2" t="str">
        <f>IF(Table1[[#This Row],[N°]]="","",IF(Table1[[#This Row],[Niveau de langue]]=$V$13,Table1[[#This Row],[Nombre d’heures par semaines]],""))</f>
        <v/>
      </c>
      <c r="O103" s="2" t="str">
        <f>IF(Table1[[#This Row],[N°]]="","",IF(Table1[[#This Row],[Référent pédagogique]]="OUI",Table1[[#This Row],[Nombre d’heures par semaines]],""))</f>
        <v/>
      </c>
      <c r="P103"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03" s="2"/>
      <c r="R103" s="2"/>
    </row>
    <row r="104" spans="1:18" x14ac:dyDescent="0.25">
      <c r="A104" s="12">
        <v>93</v>
      </c>
      <c r="B104" s="2" t="str">
        <f t="shared" si="1"/>
        <v/>
      </c>
      <c r="C104" s="2"/>
      <c r="D104" s="33"/>
      <c r="E104" s="34" t="str">
        <f>IF(Table1[[#This Row],[N°]]="","",VLOOKUP(Table1[[#This Row],[Unité]],Table2[[#All],[Nom de la mini-crèche]:[Qualifié]],11,FALSE))</f>
        <v/>
      </c>
      <c r="F104" s="33"/>
      <c r="G104" s="33"/>
      <c r="H104" s="35"/>
      <c r="I104" s="33"/>
      <c r="J104" s="33"/>
      <c r="K104" s="33"/>
      <c r="L104" s="3"/>
      <c r="M104" s="2" t="str">
        <f>IF(Table1[[#This Row],[N°]]="","",IF(Table1[[#This Row],[Niveau de langue]]=$V$12,Table1[[#This Row],[Nombre d’heures par semaines]],""))</f>
        <v/>
      </c>
      <c r="N104" s="2" t="str">
        <f>IF(Table1[[#This Row],[N°]]="","",IF(Table1[[#This Row],[Niveau de langue]]=$V$13,Table1[[#This Row],[Nombre d’heures par semaines]],""))</f>
        <v/>
      </c>
      <c r="O104" s="2" t="str">
        <f>IF(Table1[[#This Row],[N°]]="","",IF(Table1[[#This Row],[Référent pédagogique]]="OUI",Table1[[#This Row],[Nombre d’heures par semaines]],""))</f>
        <v/>
      </c>
      <c r="P104"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04" s="2"/>
      <c r="R104" s="2"/>
    </row>
    <row r="105" spans="1:18" x14ac:dyDescent="0.25">
      <c r="A105" s="12">
        <v>94</v>
      </c>
      <c r="B105" s="2" t="str">
        <f t="shared" si="1"/>
        <v/>
      </c>
      <c r="C105" s="2"/>
      <c r="D105" s="33"/>
      <c r="E105" s="34" t="str">
        <f>IF(Table1[[#This Row],[N°]]="","",VLOOKUP(Table1[[#This Row],[Unité]],Table2[[#All],[Nom de la mini-crèche]:[Qualifié]],11,FALSE))</f>
        <v/>
      </c>
      <c r="F105" s="33"/>
      <c r="G105" s="33"/>
      <c r="H105" s="35"/>
      <c r="I105" s="33"/>
      <c r="J105" s="33"/>
      <c r="K105" s="33"/>
      <c r="L105" s="3"/>
      <c r="M105" s="2" t="str">
        <f>IF(Table1[[#This Row],[N°]]="","",IF(Table1[[#This Row],[Niveau de langue]]=$V$12,Table1[[#This Row],[Nombre d’heures par semaines]],""))</f>
        <v/>
      </c>
      <c r="N105" s="2" t="str">
        <f>IF(Table1[[#This Row],[N°]]="","",IF(Table1[[#This Row],[Niveau de langue]]=$V$13,Table1[[#This Row],[Nombre d’heures par semaines]],""))</f>
        <v/>
      </c>
      <c r="O105" s="2" t="str">
        <f>IF(Table1[[#This Row],[N°]]="","",IF(Table1[[#This Row],[Référent pédagogique]]="OUI",Table1[[#This Row],[Nombre d’heures par semaines]],""))</f>
        <v/>
      </c>
      <c r="P105"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05" s="2"/>
      <c r="R105" s="2"/>
    </row>
    <row r="106" spans="1:18" x14ac:dyDescent="0.25">
      <c r="A106" s="12">
        <v>95</v>
      </c>
      <c r="B106" s="2" t="str">
        <f t="shared" si="1"/>
        <v/>
      </c>
      <c r="C106" s="2"/>
      <c r="D106" s="33"/>
      <c r="E106" s="34" t="str">
        <f>IF(Table1[[#This Row],[N°]]="","",VLOOKUP(Table1[[#This Row],[Unité]],Table2[[#All],[Nom de la mini-crèche]:[Qualifié]],11,FALSE))</f>
        <v/>
      </c>
      <c r="F106" s="33"/>
      <c r="G106" s="33"/>
      <c r="H106" s="35"/>
      <c r="I106" s="33"/>
      <c r="J106" s="33"/>
      <c r="K106" s="33"/>
      <c r="L106" s="3"/>
      <c r="M106" s="2" t="str">
        <f>IF(Table1[[#This Row],[N°]]="","",IF(Table1[[#This Row],[Niveau de langue]]=$V$12,Table1[[#This Row],[Nombre d’heures par semaines]],""))</f>
        <v/>
      </c>
      <c r="N106" s="2" t="str">
        <f>IF(Table1[[#This Row],[N°]]="","",IF(Table1[[#This Row],[Niveau de langue]]=$V$13,Table1[[#This Row],[Nombre d’heures par semaines]],""))</f>
        <v/>
      </c>
      <c r="O106" s="2" t="str">
        <f>IF(Table1[[#This Row],[N°]]="","",IF(Table1[[#This Row],[Référent pédagogique]]="OUI",Table1[[#This Row],[Nombre d’heures par semaines]],""))</f>
        <v/>
      </c>
      <c r="P106"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06" s="2"/>
      <c r="R106" s="2"/>
    </row>
    <row r="107" spans="1:18" x14ac:dyDescent="0.25">
      <c r="A107" s="12">
        <v>96</v>
      </c>
      <c r="B107" s="2" t="str">
        <f t="shared" si="1"/>
        <v/>
      </c>
      <c r="C107" s="2"/>
      <c r="D107" s="33"/>
      <c r="E107" s="34" t="str">
        <f>IF(Table1[[#This Row],[N°]]="","",VLOOKUP(Table1[[#This Row],[Unité]],Table2[[#All],[Nom de la mini-crèche]:[Qualifié]],11,FALSE))</f>
        <v/>
      </c>
      <c r="F107" s="33"/>
      <c r="G107" s="33"/>
      <c r="H107" s="35"/>
      <c r="I107" s="33"/>
      <c r="J107" s="33"/>
      <c r="K107" s="33"/>
      <c r="L107" s="3"/>
      <c r="M107" s="2" t="str">
        <f>IF(Table1[[#This Row],[N°]]="","",IF(Table1[[#This Row],[Niveau de langue]]=$V$12,Table1[[#This Row],[Nombre d’heures par semaines]],""))</f>
        <v/>
      </c>
      <c r="N107" s="2" t="str">
        <f>IF(Table1[[#This Row],[N°]]="","",IF(Table1[[#This Row],[Niveau de langue]]=$V$13,Table1[[#This Row],[Nombre d’heures par semaines]],""))</f>
        <v/>
      </c>
      <c r="O107" s="2" t="str">
        <f>IF(Table1[[#This Row],[N°]]="","",IF(Table1[[#This Row],[Référent pédagogique]]="OUI",Table1[[#This Row],[Nombre d’heures par semaines]],""))</f>
        <v/>
      </c>
      <c r="P107"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07" s="2"/>
      <c r="R107" s="2"/>
    </row>
    <row r="108" spans="1:18" x14ac:dyDescent="0.25">
      <c r="A108" s="12">
        <v>97</v>
      </c>
      <c r="B108" s="2" t="str">
        <f t="shared" si="1"/>
        <v/>
      </c>
      <c r="C108" s="2"/>
      <c r="D108" s="33"/>
      <c r="E108" s="34" t="str">
        <f>IF(Table1[[#This Row],[N°]]="","",VLOOKUP(Table1[[#This Row],[Unité]],Table2[[#All],[Nom de la mini-crèche]:[Qualifié]],11,FALSE))</f>
        <v/>
      </c>
      <c r="F108" s="33"/>
      <c r="G108" s="33"/>
      <c r="H108" s="35"/>
      <c r="I108" s="33"/>
      <c r="J108" s="33"/>
      <c r="K108" s="33"/>
      <c r="L108" s="3"/>
      <c r="M108" s="2" t="str">
        <f>IF(Table1[[#This Row],[N°]]="","",IF(Table1[[#This Row],[Niveau de langue]]=$V$12,Table1[[#This Row],[Nombre d’heures par semaines]],""))</f>
        <v/>
      </c>
      <c r="N108" s="2" t="str">
        <f>IF(Table1[[#This Row],[N°]]="","",IF(Table1[[#This Row],[Niveau de langue]]=$V$13,Table1[[#This Row],[Nombre d’heures par semaines]],""))</f>
        <v/>
      </c>
      <c r="O108" s="2" t="str">
        <f>IF(Table1[[#This Row],[N°]]="","",IF(Table1[[#This Row],[Référent pédagogique]]="OUI",Table1[[#This Row],[Nombre d’heures par semaines]],""))</f>
        <v/>
      </c>
      <c r="P108"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08" s="2"/>
      <c r="R108" s="2"/>
    </row>
    <row r="109" spans="1:18" x14ac:dyDescent="0.25">
      <c r="A109" s="12">
        <v>98</v>
      </c>
      <c r="B109" s="2" t="str">
        <f t="shared" si="1"/>
        <v/>
      </c>
      <c r="C109" s="2"/>
      <c r="D109" s="33"/>
      <c r="E109" s="34" t="str">
        <f>IF(Table1[[#This Row],[N°]]="","",VLOOKUP(Table1[[#This Row],[Unité]],Table2[[#All],[Nom de la mini-crèche]:[Qualifié]],11,FALSE))</f>
        <v/>
      </c>
      <c r="F109" s="33"/>
      <c r="G109" s="33"/>
      <c r="H109" s="35"/>
      <c r="I109" s="33"/>
      <c r="J109" s="33"/>
      <c r="K109" s="33"/>
      <c r="L109" s="3"/>
      <c r="M109" s="2" t="str">
        <f>IF(Table1[[#This Row],[N°]]="","",IF(Table1[[#This Row],[Niveau de langue]]=$V$12,Table1[[#This Row],[Nombre d’heures par semaines]],""))</f>
        <v/>
      </c>
      <c r="N109" s="2" t="str">
        <f>IF(Table1[[#This Row],[N°]]="","",IF(Table1[[#This Row],[Niveau de langue]]=$V$13,Table1[[#This Row],[Nombre d’heures par semaines]],""))</f>
        <v/>
      </c>
      <c r="O109" s="2" t="str">
        <f>IF(Table1[[#This Row],[N°]]="","",IF(Table1[[#This Row],[Référent pédagogique]]="OUI",Table1[[#This Row],[Nombre d’heures par semaines]],""))</f>
        <v/>
      </c>
      <c r="P109"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09" s="2"/>
      <c r="R109" s="2"/>
    </row>
    <row r="110" spans="1:18" x14ac:dyDescent="0.25">
      <c r="A110" s="12">
        <v>99</v>
      </c>
      <c r="B110" s="2" t="str">
        <f t="shared" si="1"/>
        <v/>
      </c>
      <c r="C110" s="2"/>
      <c r="D110" s="33"/>
      <c r="E110" s="34" t="str">
        <f>IF(Table1[[#This Row],[N°]]="","",VLOOKUP(Table1[[#This Row],[Unité]],Table2[[#All],[Nom de la mini-crèche]:[Qualifié]],11,FALSE))</f>
        <v/>
      </c>
      <c r="F110" s="33"/>
      <c r="G110" s="33"/>
      <c r="H110" s="35"/>
      <c r="I110" s="33"/>
      <c r="J110" s="33"/>
      <c r="K110" s="33"/>
      <c r="L110" s="3"/>
      <c r="M110" s="2" t="str">
        <f>IF(Table1[[#This Row],[N°]]="","",IF(Table1[[#This Row],[Niveau de langue]]=$V$12,Table1[[#This Row],[Nombre d’heures par semaines]],""))</f>
        <v/>
      </c>
      <c r="N110" s="2" t="str">
        <f>IF(Table1[[#This Row],[N°]]="","",IF(Table1[[#This Row],[Niveau de langue]]=$V$13,Table1[[#This Row],[Nombre d’heures par semaines]],""))</f>
        <v/>
      </c>
      <c r="O110" s="2" t="str">
        <f>IF(Table1[[#This Row],[N°]]="","",IF(Table1[[#This Row],[Référent pédagogique]]="OUI",Table1[[#This Row],[Nombre d’heures par semaines]],""))</f>
        <v/>
      </c>
      <c r="P110"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10" s="2"/>
      <c r="R110" s="2"/>
    </row>
    <row r="111" spans="1:18" x14ac:dyDescent="0.25">
      <c r="A111" s="12">
        <v>100</v>
      </c>
      <c r="B111" s="2" t="str">
        <f t="shared" si="1"/>
        <v/>
      </c>
      <c r="C111" s="2"/>
      <c r="D111" s="33"/>
      <c r="E111" s="34" t="str">
        <f>IF(Table1[[#This Row],[N°]]="","",VLOOKUP(Table1[[#This Row],[Unité]],Table2[[#All],[Nom de la mini-crèche]:[Qualifié]],11,FALSE))</f>
        <v/>
      </c>
      <c r="F111" s="33"/>
      <c r="G111" s="33"/>
      <c r="H111" s="35"/>
      <c r="I111" s="33"/>
      <c r="J111" s="33"/>
      <c r="K111" s="33"/>
      <c r="L111" s="3"/>
      <c r="M111" s="2" t="str">
        <f>IF(Table1[[#This Row],[N°]]="","",IF(Table1[[#This Row],[Niveau de langue]]=$V$12,Table1[[#This Row],[Nombre d’heures par semaines]],""))</f>
        <v/>
      </c>
      <c r="N111" s="2" t="str">
        <f>IF(Table1[[#This Row],[N°]]="","",IF(Table1[[#This Row],[Niveau de langue]]=$V$13,Table1[[#This Row],[Nombre d’heures par semaines]],""))</f>
        <v/>
      </c>
      <c r="O111" s="2" t="str">
        <f>IF(Table1[[#This Row],[N°]]="","",IF(Table1[[#This Row],[Référent pédagogique]]="OUI",Table1[[#This Row],[Nombre d’heures par semaines]],""))</f>
        <v/>
      </c>
      <c r="P111"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11" s="2"/>
      <c r="R111" s="2"/>
    </row>
    <row r="112" spans="1:18" x14ac:dyDescent="0.25">
      <c r="A112" s="12">
        <v>101</v>
      </c>
      <c r="B112" s="2" t="str">
        <f t="shared" si="1"/>
        <v/>
      </c>
      <c r="C112" s="2"/>
      <c r="D112" s="33"/>
      <c r="E112" s="34" t="str">
        <f>IF(Table1[[#This Row],[N°]]="","",VLOOKUP(Table1[[#This Row],[Unité]],Table2[[#All],[Nom de la mini-crèche]:[Qualifié]],11,FALSE))</f>
        <v/>
      </c>
      <c r="F112" s="33"/>
      <c r="G112" s="33"/>
      <c r="H112" s="35"/>
      <c r="I112" s="33"/>
      <c r="J112" s="33"/>
      <c r="K112" s="33"/>
      <c r="L112" s="3"/>
      <c r="M112" s="2" t="str">
        <f>IF(Table1[[#This Row],[N°]]="","",IF(Table1[[#This Row],[Niveau de langue]]=$V$12,Table1[[#This Row],[Nombre d’heures par semaines]],""))</f>
        <v/>
      </c>
      <c r="N112" s="2" t="str">
        <f>IF(Table1[[#This Row],[N°]]="","",IF(Table1[[#This Row],[Niveau de langue]]=$V$13,Table1[[#This Row],[Nombre d’heures par semaines]],""))</f>
        <v/>
      </c>
      <c r="O112" s="2" t="str">
        <f>IF(Table1[[#This Row],[N°]]="","",IF(Table1[[#This Row],[Référent pédagogique]]="OUI",Table1[[#This Row],[Nombre d’heures par semaines]],""))</f>
        <v/>
      </c>
      <c r="P112"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12" s="2"/>
      <c r="R112" s="2"/>
    </row>
    <row r="113" spans="1:18" x14ac:dyDescent="0.25">
      <c r="A113" s="12">
        <v>102</v>
      </c>
      <c r="B113" s="2" t="str">
        <f t="shared" si="1"/>
        <v/>
      </c>
      <c r="C113" s="2"/>
      <c r="D113" s="33"/>
      <c r="E113" s="34" t="str">
        <f>IF(Table1[[#This Row],[N°]]="","",VLOOKUP(Table1[[#This Row],[Unité]],Table2[[#All],[Nom de la mini-crèche]:[Qualifié]],11,FALSE))</f>
        <v/>
      </c>
      <c r="F113" s="33"/>
      <c r="G113" s="33"/>
      <c r="H113" s="35"/>
      <c r="I113" s="33"/>
      <c r="J113" s="33"/>
      <c r="K113" s="33"/>
      <c r="L113" s="3"/>
      <c r="M113" s="2" t="str">
        <f>IF(Table1[[#This Row],[N°]]="","",IF(Table1[[#This Row],[Niveau de langue]]=$V$12,Table1[[#This Row],[Nombre d’heures par semaines]],""))</f>
        <v/>
      </c>
      <c r="N113" s="2" t="str">
        <f>IF(Table1[[#This Row],[N°]]="","",IF(Table1[[#This Row],[Niveau de langue]]=$V$13,Table1[[#This Row],[Nombre d’heures par semaines]],""))</f>
        <v/>
      </c>
      <c r="O113" s="2" t="str">
        <f>IF(Table1[[#This Row],[N°]]="","",IF(Table1[[#This Row],[Référent pédagogique]]="OUI",Table1[[#This Row],[Nombre d’heures par semaines]],""))</f>
        <v/>
      </c>
      <c r="P113"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13" s="2"/>
      <c r="R113" s="2"/>
    </row>
    <row r="114" spans="1:18" x14ac:dyDescent="0.25">
      <c r="A114" s="12">
        <v>103</v>
      </c>
      <c r="B114" s="2" t="str">
        <f t="shared" si="1"/>
        <v/>
      </c>
      <c r="C114" s="2"/>
      <c r="D114" s="33"/>
      <c r="E114" s="34" t="str">
        <f>IF(Table1[[#This Row],[N°]]="","",VLOOKUP(Table1[[#This Row],[Unité]],Table2[[#All],[Nom de la mini-crèche]:[Qualifié]],11,FALSE))</f>
        <v/>
      </c>
      <c r="F114" s="33"/>
      <c r="G114" s="33"/>
      <c r="H114" s="35"/>
      <c r="I114" s="33"/>
      <c r="J114" s="33"/>
      <c r="K114" s="33"/>
      <c r="L114" s="3"/>
      <c r="M114" s="2" t="str">
        <f>IF(Table1[[#This Row],[N°]]="","",IF(Table1[[#This Row],[Niveau de langue]]=$V$12,Table1[[#This Row],[Nombre d’heures par semaines]],""))</f>
        <v/>
      </c>
      <c r="N114" s="2" t="str">
        <f>IF(Table1[[#This Row],[N°]]="","",IF(Table1[[#This Row],[Niveau de langue]]=$V$13,Table1[[#This Row],[Nombre d’heures par semaines]],""))</f>
        <v/>
      </c>
      <c r="O114" s="2" t="str">
        <f>IF(Table1[[#This Row],[N°]]="","",IF(Table1[[#This Row],[Référent pédagogique]]="OUI",Table1[[#This Row],[Nombre d’heures par semaines]],""))</f>
        <v/>
      </c>
      <c r="P114"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14" s="2"/>
      <c r="R114" s="2"/>
    </row>
    <row r="115" spans="1:18" x14ac:dyDescent="0.25">
      <c r="A115" s="12">
        <v>104</v>
      </c>
      <c r="B115" s="2" t="str">
        <f t="shared" si="1"/>
        <v/>
      </c>
      <c r="C115" s="2"/>
      <c r="D115" s="33"/>
      <c r="E115" s="34" t="str">
        <f>IF(Table1[[#This Row],[N°]]="","",VLOOKUP(Table1[[#This Row],[Unité]],Table2[[#All],[Nom de la mini-crèche]:[Qualifié]],11,FALSE))</f>
        <v/>
      </c>
      <c r="F115" s="33"/>
      <c r="G115" s="33"/>
      <c r="H115" s="35"/>
      <c r="I115" s="33"/>
      <c r="J115" s="33"/>
      <c r="K115" s="33"/>
      <c r="L115" s="3"/>
      <c r="M115" s="2" t="str">
        <f>IF(Table1[[#This Row],[N°]]="","",IF(Table1[[#This Row],[Niveau de langue]]=$V$12,Table1[[#This Row],[Nombre d’heures par semaines]],""))</f>
        <v/>
      </c>
      <c r="N115" s="2" t="str">
        <f>IF(Table1[[#This Row],[N°]]="","",IF(Table1[[#This Row],[Niveau de langue]]=$V$13,Table1[[#This Row],[Nombre d’heures par semaines]],""))</f>
        <v/>
      </c>
      <c r="O115" s="2" t="str">
        <f>IF(Table1[[#This Row],[N°]]="","",IF(Table1[[#This Row],[Référent pédagogique]]="OUI",Table1[[#This Row],[Nombre d’heures par semaines]],""))</f>
        <v/>
      </c>
      <c r="P115"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15" s="2"/>
      <c r="R115" s="2"/>
    </row>
    <row r="116" spans="1:18" x14ac:dyDescent="0.25">
      <c r="A116" s="12">
        <v>105</v>
      </c>
      <c r="B116" s="2" t="str">
        <f t="shared" si="1"/>
        <v/>
      </c>
      <c r="C116" s="2"/>
      <c r="D116" s="33"/>
      <c r="E116" s="34" t="str">
        <f>IF(Table1[[#This Row],[N°]]="","",VLOOKUP(Table1[[#This Row],[Unité]],Table2[[#All],[Nom de la mini-crèche]:[Qualifié]],11,FALSE))</f>
        <v/>
      </c>
      <c r="F116" s="33"/>
      <c r="G116" s="33"/>
      <c r="H116" s="35"/>
      <c r="I116" s="33"/>
      <c r="J116" s="33"/>
      <c r="K116" s="33"/>
      <c r="L116" s="3"/>
      <c r="M116" s="2" t="str">
        <f>IF(Table1[[#This Row],[N°]]="","",IF(Table1[[#This Row],[Niveau de langue]]=$V$12,Table1[[#This Row],[Nombre d’heures par semaines]],""))</f>
        <v/>
      </c>
      <c r="N116" s="2" t="str">
        <f>IF(Table1[[#This Row],[N°]]="","",IF(Table1[[#This Row],[Niveau de langue]]=$V$13,Table1[[#This Row],[Nombre d’heures par semaines]],""))</f>
        <v/>
      </c>
      <c r="O116" s="2" t="str">
        <f>IF(Table1[[#This Row],[N°]]="","",IF(Table1[[#This Row],[Référent pédagogique]]="OUI",Table1[[#This Row],[Nombre d’heures par semaines]],""))</f>
        <v/>
      </c>
      <c r="P116"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16" s="2"/>
      <c r="R116" s="2"/>
    </row>
    <row r="117" spans="1:18" x14ac:dyDescent="0.25">
      <c r="A117" s="12">
        <v>106</v>
      </c>
      <c r="B117" s="2" t="str">
        <f t="shared" si="1"/>
        <v/>
      </c>
      <c r="C117" s="2"/>
      <c r="D117" s="33"/>
      <c r="E117" s="34" t="str">
        <f>IF(Table1[[#This Row],[N°]]="","",VLOOKUP(Table1[[#This Row],[Unité]],Table2[[#All],[Nom de la mini-crèche]:[Qualifié]],11,FALSE))</f>
        <v/>
      </c>
      <c r="F117" s="33"/>
      <c r="G117" s="33"/>
      <c r="H117" s="35"/>
      <c r="I117" s="33"/>
      <c r="J117" s="33"/>
      <c r="K117" s="33"/>
      <c r="L117" s="3"/>
      <c r="M117" s="2" t="str">
        <f>IF(Table1[[#This Row],[N°]]="","",IF(Table1[[#This Row],[Niveau de langue]]=$V$12,Table1[[#This Row],[Nombre d’heures par semaines]],""))</f>
        <v/>
      </c>
      <c r="N117" s="2" t="str">
        <f>IF(Table1[[#This Row],[N°]]="","",IF(Table1[[#This Row],[Niveau de langue]]=$V$13,Table1[[#This Row],[Nombre d’heures par semaines]],""))</f>
        <v/>
      </c>
      <c r="O117" s="2" t="str">
        <f>IF(Table1[[#This Row],[N°]]="","",IF(Table1[[#This Row],[Référent pédagogique]]="OUI",Table1[[#This Row],[Nombre d’heures par semaines]],""))</f>
        <v/>
      </c>
      <c r="P117"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17" s="2"/>
      <c r="R117" s="2"/>
    </row>
    <row r="118" spans="1:18" x14ac:dyDescent="0.25">
      <c r="A118" s="12">
        <v>107</v>
      </c>
      <c r="B118" s="2" t="str">
        <f t="shared" si="1"/>
        <v/>
      </c>
      <c r="C118" s="2"/>
      <c r="D118" s="33"/>
      <c r="E118" s="34" t="str">
        <f>IF(Table1[[#This Row],[N°]]="","",VLOOKUP(Table1[[#This Row],[Unité]],Table2[[#All],[Nom de la mini-crèche]:[Qualifié]],11,FALSE))</f>
        <v/>
      </c>
      <c r="F118" s="33"/>
      <c r="G118" s="33"/>
      <c r="H118" s="35"/>
      <c r="I118" s="33"/>
      <c r="J118" s="33"/>
      <c r="K118" s="33"/>
      <c r="L118" s="3"/>
      <c r="M118" s="2" t="str">
        <f>IF(Table1[[#This Row],[N°]]="","",IF(Table1[[#This Row],[Niveau de langue]]=$V$12,Table1[[#This Row],[Nombre d’heures par semaines]],""))</f>
        <v/>
      </c>
      <c r="N118" s="2" t="str">
        <f>IF(Table1[[#This Row],[N°]]="","",IF(Table1[[#This Row],[Niveau de langue]]=$V$13,Table1[[#This Row],[Nombre d’heures par semaines]],""))</f>
        <v/>
      </c>
      <c r="O118" s="2" t="str">
        <f>IF(Table1[[#This Row],[N°]]="","",IF(Table1[[#This Row],[Référent pédagogique]]="OUI",Table1[[#This Row],[Nombre d’heures par semaines]],""))</f>
        <v/>
      </c>
      <c r="P118"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18" s="2"/>
      <c r="R118" s="2"/>
    </row>
    <row r="119" spans="1:18" x14ac:dyDescent="0.25">
      <c r="A119" s="12">
        <v>108</v>
      </c>
      <c r="B119" s="2" t="str">
        <f t="shared" si="1"/>
        <v/>
      </c>
      <c r="C119" s="2"/>
      <c r="D119" s="33"/>
      <c r="E119" s="34" t="str">
        <f>IF(Table1[[#This Row],[N°]]="","",VLOOKUP(Table1[[#This Row],[Unité]],Table2[[#All],[Nom de la mini-crèche]:[Qualifié]],11,FALSE))</f>
        <v/>
      </c>
      <c r="F119" s="33"/>
      <c r="G119" s="33"/>
      <c r="H119" s="35"/>
      <c r="I119" s="33"/>
      <c r="J119" s="33"/>
      <c r="K119" s="33"/>
      <c r="L119" s="3"/>
      <c r="M119" s="2" t="str">
        <f>IF(Table1[[#This Row],[N°]]="","",IF(Table1[[#This Row],[Niveau de langue]]=$V$12,Table1[[#This Row],[Nombre d’heures par semaines]],""))</f>
        <v/>
      </c>
      <c r="N119" s="2" t="str">
        <f>IF(Table1[[#This Row],[N°]]="","",IF(Table1[[#This Row],[Niveau de langue]]=$V$13,Table1[[#This Row],[Nombre d’heures par semaines]],""))</f>
        <v/>
      </c>
      <c r="O119" s="2" t="str">
        <f>IF(Table1[[#This Row],[N°]]="","",IF(Table1[[#This Row],[Référent pédagogique]]="OUI",Table1[[#This Row],[Nombre d’heures par semaines]],""))</f>
        <v/>
      </c>
      <c r="P119"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19" s="2"/>
      <c r="R119" s="2"/>
    </row>
    <row r="120" spans="1:18" x14ac:dyDescent="0.25">
      <c r="A120" s="12">
        <v>109</v>
      </c>
      <c r="B120" s="2" t="str">
        <f t="shared" si="1"/>
        <v/>
      </c>
      <c r="C120" s="2"/>
      <c r="D120" s="33"/>
      <c r="E120" s="34" t="str">
        <f>IF(Table1[[#This Row],[N°]]="","",VLOOKUP(Table1[[#This Row],[Unité]],Table2[[#All],[Nom de la mini-crèche]:[Qualifié]],11,FALSE))</f>
        <v/>
      </c>
      <c r="F120" s="33"/>
      <c r="G120" s="33"/>
      <c r="H120" s="35"/>
      <c r="I120" s="33"/>
      <c r="J120" s="33"/>
      <c r="K120" s="33"/>
      <c r="L120" s="3"/>
      <c r="M120" s="2" t="str">
        <f>IF(Table1[[#This Row],[N°]]="","",IF(Table1[[#This Row],[Niveau de langue]]=$V$12,Table1[[#This Row],[Nombre d’heures par semaines]],""))</f>
        <v/>
      </c>
      <c r="N120" s="2" t="str">
        <f>IF(Table1[[#This Row],[N°]]="","",IF(Table1[[#This Row],[Niveau de langue]]=$V$13,Table1[[#This Row],[Nombre d’heures par semaines]],""))</f>
        <v/>
      </c>
      <c r="O120" s="2" t="str">
        <f>IF(Table1[[#This Row],[N°]]="","",IF(Table1[[#This Row],[Référent pédagogique]]="OUI",Table1[[#This Row],[Nombre d’heures par semaines]],""))</f>
        <v/>
      </c>
      <c r="P120"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20" s="2"/>
      <c r="R120" s="2"/>
    </row>
    <row r="121" spans="1:18" x14ac:dyDescent="0.25">
      <c r="A121" s="12">
        <v>110</v>
      </c>
      <c r="B121" s="2" t="str">
        <f t="shared" si="1"/>
        <v/>
      </c>
      <c r="C121" s="2"/>
      <c r="D121" s="33"/>
      <c r="E121" s="34" t="str">
        <f>IF(Table1[[#This Row],[N°]]="","",VLOOKUP(Table1[[#This Row],[Unité]],Table2[[#All],[Nom de la mini-crèche]:[Qualifié]],11,FALSE))</f>
        <v/>
      </c>
      <c r="F121" s="33"/>
      <c r="G121" s="33"/>
      <c r="H121" s="35"/>
      <c r="I121" s="33"/>
      <c r="J121" s="33"/>
      <c r="K121" s="33"/>
      <c r="L121" s="3"/>
      <c r="M121" s="2" t="str">
        <f>IF(Table1[[#This Row],[N°]]="","",IF(Table1[[#This Row],[Niveau de langue]]=$V$12,Table1[[#This Row],[Nombre d’heures par semaines]],""))</f>
        <v/>
      </c>
      <c r="N121" s="2" t="str">
        <f>IF(Table1[[#This Row],[N°]]="","",IF(Table1[[#This Row],[Niveau de langue]]=$V$13,Table1[[#This Row],[Nombre d’heures par semaines]],""))</f>
        <v/>
      </c>
      <c r="O121" s="2" t="str">
        <f>IF(Table1[[#This Row],[N°]]="","",IF(Table1[[#This Row],[Référent pédagogique]]="OUI",Table1[[#This Row],[Nombre d’heures par semaines]],""))</f>
        <v/>
      </c>
      <c r="P121"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21" s="2"/>
      <c r="R121" s="2"/>
    </row>
    <row r="122" spans="1:18" x14ac:dyDescent="0.25">
      <c r="A122" s="12">
        <v>111</v>
      </c>
      <c r="B122" s="2" t="str">
        <f t="shared" si="1"/>
        <v/>
      </c>
      <c r="C122" s="2"/>
      <c r="D122" s="33"/>
      <c r="E122" s="34" t="str">
        <f>IF(Table1[[#This Row],[N°]]="","",VLOOKUP(Table1[[#This Row],[Unité]],Table2[[#All],[Nom de la mini-crèche]:[Qualifié]],11,FALSE))</f>
        <v/>
      </c>
      <c r="F122" s="33"/>
      <c r="G122" s="33"/>
      <c r="H122" s="35"/>
      <c r="I122" s="33"/>
      <c r="J122" s="33"/>
      <c r="K122" s="33"/>
      <c r="L122" s="3"/>
      <c r="M122" s="2" t="str">
        <f>IF(Table1[[#This Row],[N°]]="","",IF(Table1[[#This Row],[Niveau de langue]]=$V$12,Table1[[#This Row],[Nombre d’heures par semaines]],""))</f>
        <v/>
      </c>
      <c r="N122" s="2" t="str">
        <f>IF(Table1[[#This Row],[N°]]="","",IF(Table1[[#This Row],[Niveau de langue]]=$V$13,Table1[[#This Row],[Nombre d’heures par semaines]],""))</f>
        <v/>
      </c>
      <c r="O122" s="2" t="str">
        <f>IF(Table1[[#This Row],[N°]]="","",IF(Table1[[#This Row],[Référent pédagogique]]="OUI",Table1[[#This Row],[Nombre d’heures par semaines]],""))</f>
        <v/>
      </c>
      <c r="P122"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22" s="2"/>
      <c r="R122" s="2"/>
    </row>
    <row r="123" spans="1:18" x14ac:dyDescent="0.25">
      <c r="A123" s="12">
        <v>112</v>
      </c>
      <c r="B123" s="2" t="str">
        <f t="shared" si="1"/>
        <v/>
      </c>
      <c r="C123" s="2"/>
      <c r="D123" s="33"/>
      <c r="E123" s="34" t="str">
        <f>IF(Table1[[#This Row],[N°]]="","",VLOOKUP(Table1[[#This Row],[Unité]],Table2[[#All],[Nom de la mini-crèche]:[Qualifié]],11,FALSE))</f>
        <v/>
      </c>
      <c r="F123" s="33"/>
      <c r="G123" s="33"/>
      <c r="H123" s="35"/>
      <c r="I123" s="33"/>
      <c r="J123" s="33"/>
      <c r="K123" s="33"/>
      <c r="L123" s="3"/>
      <c r="M123" s="2" t="str">
        <f>IF(Table1[[#This Row],[N°]]="","",IF(Table1[[#This Row],[Niveau de langue]]=$V$12,Table1[[#This Row],[Nombre d’heures par semaines]],""))</f>
        <v/>
      </c>
      <c r="N123" s="2" t="str">
        <f>IF(Table1[[#This Row],[N°]]="","",IF(Table1[[#This Row],[Niveau de langue]]=$V$13,Table1[[#This Row],[Nombre d’heures par semaines]],""))</f>
        <v/>
      </c>
      <c r="O123" s="2" t="str">
        <f>IF(Table1[[#This Row],[N°]]="","",IF(Table1[[#This Row],[Référent pédagogique]]="OUI",Table1[[#This Row],[Nombre d’heures par semaines]],""))</f>
        <v/>
      </c>
      <c r="P123"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23" s="2"/>
      <c r="R123" s="2"/>
    </row>
    <row r="124" spans="1:18" x14ac:dyDescent="0.25">
      <c r="A124" s="12">
        <v>113</v>
      </c>
      <c r="B124" s="2" t="str">
        <f t="shared" si="1"/>
        <v/>
      </c>
      <c r="C124" s="2"/>
      <c r="D124" s="33"/>
      <c r="E124" s="34" t="str">
        <f>IF(Table1[[#This Row],[N°]]="","",VLOOKUP(Table1[[#This Row],[Unité]],Table2[[#All],[Nom de la mini-crèche]:[Qualifié]],11,FALSE))</f>
        <v/>
      </c>
      <c r="F124" s="33"/>
      <c r="G124" s="33"/>
      <c r="H124" s="35"/>
      <c r="I124" s="33"/>
      <c r="J124" s="33"/>
      <c r="K124" s="33"/>
      <c r="L124" s="3"/>
      <c r="M124" s="2" t="str">
        <f>IF(Table1[[#This Row],[N°]]="","",IF(Table1[[#This Row],[Niveau de langue]]=$V$12,Table1[[#This Row],[Nombre d’heures par semaines]],""))</f>
        <v/>
      </c>
      <c r="N124" s="2" t="str">
        <f>IF(Table1[[#This Row],[N°]]="","",IF(Table1[[#This Row],[Niveau de langue]]=$V$13,Table1[[#This Row],[Nombre d’heures par semaines]],""))</f>
        <v/>
      </c>
      <c r="O124" s="2" t="str">
        <f>IF(Table1[[#This Row],[N°]]="","",IF(Table1[[#This Row],[Référent pédagogique]]="OUI",Table1[[#This Row],[Nombre d’heures par semaines]],""))</f>
        <v/>
      </c>
      <c r="P124"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24" s="2"/>
      <c r="R124" s="2"/>
    </row>
    <row r="125" spans="1:18" x14ac:dyDescent="0.25">
      <c r="A125" s="12">
        <v>114</v>
      </c>
      <c r="B125" s="2" t="str">
        <f t="shared" si="1"/>
        <v/>
      </c>
      <c r="C125" s="2"/>
      <c r="D125" s="33"/>
      <c r="E125" s="34" t="str">
        <f>IF(Table1[[#This Row],[N°]]="","",VLOOKUP(Table1[[#This Row],[Unité]],Table2[[#All],[Nom de la mini-crèche]:[Qualifié]],11,FALSE))</f>
        <v/>
      </c>
      <c r="F125" s="33"/>
      <c r="G125" s="33"/>
      <c r="H125" s="35"/>
      <c r="I125" s="33"/>
      <c r="J125" s="33"/>
      <c r="K125" s="33"/>
      <c r="L125" s="3"/>
      <c r="M125" s="2" t="str">
        <f>IF(Table1[[#This Row],[N°]]="","",IF(Table1[[#This Row],[Niveau de langue]]=$V$12,Table1[[#This Row],[Nombre d’heures par semaines]],""))</f>
        <v/>
      </c>
      <c r="N125" s="2" t="str">
        <f>IF(Table1[[#This Row],[N°]]="","",IF(Table1[[#This Row],[Niveau de langue]]=$V$13,Table1[[#This Row],[Nombre d’heures par semaines]],""))</f>
        <v/>
      </c>
      <c r="O125" s="2" t="str">
        <f>IF(Table1[[#This Row],[N°]]="","",IF(Table1[[#This Row],[Référent pédagogique]]="OUI",Table1[[#This Row],[Nombre d’heures par semaines]],""))</f>
        <v/>
      </c>
      <c r="P125"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25" s="2"/>
      <c r="R125" s="2"/>
    </row>
    <row r="126" spans="1:18" x14ac:dyDescent="0.25">
      <c r="A126" s="12">
        <v>115</v>
      </c>
      <c r="B126" s="2" t="str">
        <f t="shared" si="1"/>
        <v/>
      </c>
      <c r="C126" s="2"/>
      <c r="D126" s="33"/>
      <c r="E126" s="34" t="str">
        <f>IF(Table1[[#This Row],[N°]]="","",VLOOKUP(Table1[[#This Row],[Unité]],Table2[[#All],[Nom de la mini-crèche]:[Qualifié]],11,FALSE))</f>
        <v/>
      </c>
      <c r="F126" s="33"/>
      <c r="G126" s="33"/>
      <c r="H126" s="35"/>
      <c r="I126" s="33"/>
      <c r="J126" s="33"/>
      <c r="K126" s="33"/>
      <c r="L126" s="3"/>
      <c r="M126" s="2" t="str">
        <f>IF(Table1[[#This Row],[N°]]="","",IF(Table1[[#This Row],[Niveau de langue]]=$V$12,Table1[[#This Row],[Nombre d’heures par semaines]],""))</f>
        <v/>
      </c>
      <c r="N126" s="2" t="str">
        <f>IF(Table1[[#This Row],[N°]]="","",IF(Table1[[#This Row],[Niveau de langue]]=$V$13,Table1[[#This Row],[Nombre d’heures par semaines]],""))</f>
        <v/>
      </c>
      <c r="O126" s="2" t="str">
        <f>IF(Table1[[#This Row],[N°]]="","",IF(Table1[[#This Row],[Référent pédagogique]]="OUI",Table1[[#This Row],[Nombre d’heures par semaines]],""))</f>
        <v/>
      </c>
      <c r="P126"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26" s="2"/>
      <c r="R126" s="2"/>
    </row>
    <row r="127" spans="1:18" x14ac:dyDescent="0.25">
      <c r="A127" s="12">
        <v>116</v>
      </c>
      <c r="B127" s="2" t="str">
        <f t="shared" si="1"/>
        <v/>
      </c>
      <c r="C127" s="2"/>
      <c r="D127" s="33"/>
      <c r="E127" s="34" t="str">
        <f>IF(Table1[[#This Row],[N°]]="","",VLOOKUP(Table1[[#This Row],[Unité]],Table2[[#All],[Nom de la mini-crèche]:[Qualifié]],11,FALSE))</f>
        <v/>
      </c>
      <c r="F127" s="33"/>
      <c r="G127" s="33"/>
      <c r="H127" s="35"/>
      <c r="I127" s="33"/>
      <c r="J127" s="33"/>
      <c r="K127" s="33"/>
      <c r="L127" s="3"/>
      <c r="M127" s="2" t="str">
        <f>IF(Table1[[#This Row],[N°]]="","",IF(Table1[[#This Row],[Niveau de langue]]=$V$12,Table1[[#This Row],[Nombre d’heures par semaines]],""))</f>
        <v/>
      </c>
      <c r="N127" s="2" t="str">
        <f>IF(Table1[[#This Row],[N°]]="","",IF(Table1[[#This Row],[Niveau de langue]]=$V$13,Table1[[#This Row],[Nombre d’heures par semaines]],""))</f>
        <v/>
      </c>
      <c r="O127" s="2" t="str">
        <f>IF(Table1[[#This Row],[N°]]="","",IF(Table1[[#This Row],[Référent pédagogique]]="OUI",Table1[[#This Row],[Nombre d’heures par semaines]],""))</f>
        <v/>
      </c>
      <c r="P127"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27" s="2"/>
      <c r="R127" s="2"/>
    </row>
    <row r="128" spans="1:18" x14ac:dyDescent="0.25">
      <c r="A128" s="12">
        <v>117</v>
      </c>
      <c r="B128" s="2" t="str">
        <f t="shared" si="1"/>
        <v/>
      </c>
      <c r="C128" s="2"/>
      <c r="D128" s="33"/>
      <c r="E128" s="34" t="str">
        <f>IF(Table1[[#This Row],[N°]]="","",VLOOKUP(Table1[[#This Row],[Unité]],Table2[[#All],[Nom de la mini-crèche]:[Qualifié]],11,FALSE))</f>
        <v/>
      </c>
      <c r="F128" s="33"/>
      <c r="G128" s="33"/>
      <c r="H128" s="35"/>
      <c r="I128" s="33"/>
      <c r="J128" s="33"/>
      <c r="K128" s="33"/>
      <c r="L128" s="3"/>
      <c r="M128" s="2" t="str">
        <f>IF(Table1[[#This Row],[N°]]="","",IF(Table1[[#This Row],[Niveau de langue]]=$V$12,Table1[[#This Row],[Nombre d’heures par semaines]],""))</f>
        <v/>
      </c>
      <c r="N128" s="2" t="str">
        <f>IF(Table1[[#This Row],[N°]]="","",IF(Table1[[#This Row],[Niveau de langue]]=$V$13,Table1[[#This Row],[Nombre d’heures par semaines]],""))</f>
        <v/>
      </c>
      <c r="O128" s="2" t="str">
        <f>IF(Table1[[#This Row],[N°]]="","",IF(Table1[[#This Row],[Référent pédagogique]]="OUI",Table1[[#This Row],[Nombre d’heures par semaines]],""))</f>
        <v/>
      </c>
      <c r="P128"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28" s="2"/>
      <c r="R128" s="2"/>
    </row>
    <row r="129" spans="1:18" x14ac:dyDescent="0.25">
      <c r="A129" s="12">
        <v>118</v>
      </c>
      <c r="B129" s="2" t="str">
        <f t="shared" si="1"/>
        <v/>
      </c>
      <c r="C129" s="2"/>
      <c r="D129" s="33"/>
      <c r="E129" s="34" t="str">
        <f>IF(Table1[[#This Row],[N°]]="","",VLOOKUP(Table1[[#This Row],[Unité]],Table2[[#All],[Nom de la mini-crèche]:[Qualifié]],11,FALSE))</f>
        <v/>
      </c>
      <c r="F129" s="33"/>
      <c r="G129" s="33"/>
      <c r="H129" s="35"/>
      <c r="I129" s="33"/>
      <c r="J129" s="33"/>
      <c r="K129" s="33"/>
      <c r="L129" s="3"/>
      <c r="M129" s="2" t="str">
        <f>IF(Table1[[#This Row],[N°]]="","",IF(Table1[[#This Row],[Niveau de langue]]=$V$12,Table1[[#This Row],[Nombre d’heures par semaines]],""))</f>
        <v/>
      </c>
      <c r="N129" s="2" t="str">
        <f>IF(Table1[[#This Row],[N°]]="","",IF(Table1[[#This Row],[Niveau de langue]]=$V$13,Table1[[#This Row],[Nombre d’heures par semaines]],""))</f>
        <v/>
      </c>
      <c r="O129" s="2" t="str">
        <f>IF(Table1[[#This Row],[N°]]="","",IF(Table1[[#This Row],[Référent pédagogique]]="OUI",Table1[[#This Row],[Nombre d’heures par semaines]],""))</f>
        <v/>
      </c>
      <c r="P129"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29" s="2"/>
      <c r="R129" s="2"/>
    </row>
    <row r="130" spans="1:18" x14ac:dyDescent="0.25">
      <c r="A130" s="12">
        <v>119</v>
      </c>
      <c r="B130" s="2" t="str">
        <f t="shared" si="1"/>
        <v/>
      </c>
      <c r="C130" s="2"/>
      <c r="D130" s="33"/>
      <c r="E130" s="34" t="str">
        <f>IF(Table1[[#This Row],[N°]]="","",VLOOKUP(Table1[[#This Row],[Unité]],Table2[[#All],[Nom de la mini-crèche]:[Qualifié]],11,FALSE))</f>
        <v/>
      </c>
      <c r="F130" s="33"/>
      <c r="G130" s="33"/>
      <c r="H130" s="35"/>
      <c r="I130" s="33"/>
      <c r="J130" s="33"/>
      <c r="K130" s="33"/>
      <c r="L130" s="3"/>
      <c r="M130" s="2" t="str">
        <f>IF(Table1[[#This Row],[N°]]="","",IF(Table1[[#This Row],[Niveau de langue]]=$V$12,Table1[[#This Row],[Nombre d’heures par semaines]],""))</f>
        <v/>
      </c>
      <c r="N130" s="2" t="str">
        <f>IF(Table1[[#This Row],[N°]]="","",IF(Table1[[#This Row],[Niveau de langue]]=$V$13,Table1[[#This Row],[Nombre d’heures par semaines]],""))</f>
        <v/>
      </c>
      <c r="O130" s="2" t="str">
        <f>IF(Table1[[#This Row],[N°]]="","",IF(Table1[[#This Row],[Référent pédagogique]]="OUI",Table1[[#This Row],[Nombre d’heures par semaines]],""))</f>
        <v/>
      </c>
      <c r="P130"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30" s="2"/>
      <c r="R130" s="2"/>
    </row>
    <row r="131" spans="1:18" x14ac:dyDescent="0.25">
      <c r="A131" s="12">
        <v>120</v>
      </c>
      <c r="B131" s="2" t="str">
        <f t="shared" si="1"/>
        <v/>
      </c>
      <c r="C131" s="2"/>
      <c r="D131" s="33"/>
      <c r="E131" s="34" t="str">
        <f>IF(Table1[[#This Row],[N°]]="","",VLOOKUP(Table1[[#This Row],[Unité]],Table2[[#All],[Nom de la mini-crèche]:[Qualifié]],11,FALSE))</f>
        <v/>
      </c>
      <c r="F131" s="33"/>
      <c r="G131" s="33"/>
      <c r="H131" s="35"/>
      <c r="I131" s="33"/>
      <c r="J131" s="33"/>
      <c r="K131" s="33"/>
      <c r="L131" s="3"/>
      <c r="M131" s="2" t="str">
        <f>IF(Table1[[#This Row],[N°]]="","",IF(Table1[[#This Row],[Niveau de langue]]=$V$12,Table1[[#This Row],[Nombre d’heures par semaines]],""))</f>
        <v/>
      </c>
      <c r="N131" s="2" t="str">
        <f>IF(Table1[[#This Row],[N°]]="","",IF(Table1[[#This Row],[Niveau de langue]]=$V$13,Table1[[#This Row],[Nombre d’heures par semaines]],""))</f>
        <v/>
      </c>
      <c r="O131" s="2" t="str">
        <f>IF(Table1[[#This Row],[N°]]="","",IF(Table1[[#This Row],[Référent pédagogique]]="OUI",Table1[[#This Row],[Nombre d’heures par semaines]],""))</f>
        <v/>
      </c>
      <c r="P131"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31" s="2"/>
      <c r="R131" s="2"/>
    </row>
    <row r="132" spans="1:18" x14ac:dyDescent="0.25">
      <c r="A132" s="12">
        <v>121</v>
      </c>
      <c r="B132" s="2" t="str">
        <f t="shared" si="1"/>
        <v/>
      </c>
      <c r="C132" s="2"/>
      <c r="D132" s="33"/>
      <c r="E132" s="34" t="str">
        <f>IF(Table1[[#This Row],[N°]]="","",VLOOKUP(Table1[[#This Row],[Unité]],Table2[[#All],[Nom de la mini-crèche]:[Qualifié]],11,FALSE))</f>
        <v/>
      </c>
      <c r="F132" s="33"/>
      <c r="G132" s="33"/>
      <c r="H132" s="35"/>
      <c r="I132" s="33"/>
      <c r="J132" s="33"/>
      <c r="K132" s="33"/>
      <c r="L132" s="3"/>
      <c r="M132" s="2" t="str">
        <f>IF(Table1[[#This Row],[N°]]="","",IF(Table1[[#This Row],[Niveau de langue]]=$V$12,Table1[[#This Row],[Nombre d’heures par semaines]],""))</f>
        <v/>
      </c>
      <c r="N132" s="2" t="str">
        <f>IF(Table1[[#This Row],[N°]]="","",IF(Table1[[#This Row],[Niveau de langue]]=$V$13,Table1[[#This Row],[Nombre d’heures par semaines]],""))</f>
        <v/>
      </c>
      <c r="O132" s="2" t="str">
        <f>IF(Table1[[#This Row],[N°]]="","",IF(Table1[[#This Row],[Référent pédagogique]]="OUI",Table1[[#This Row],[Nombre d’heures par semaines]],""))</f>
        <v/>
      </c>
      <c r="P132"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32" s="2"/>
      <c r="R132" s="2"/>
    </row>
    <row r="133" spans="1:18" x14ac:dyDescent="0.25">
      <c r="A133" s="12">
        <v>122</v>
      </c>
      <c r="B133" s="2" t="str">
        <f t="shared" si="1"/>
        <v/>
      </c>
      <c r="C133" s="2"/>
      <c r="D133" s="33"/>
      <c r="E133" s="34" t="str">
        <f>IF(Table1[[#This Row],[N°]]="","",VLOOKUP(Table1[[#This Row],[Unité]],Table2[[#All],[Nom de la mini-crèche]:[Qualifié]],11,FALSE))</f>
        <v/>
      </c>
      <c r="F133" s="33"/>
      <c r="G133" s="33"/>
      <c r="H133" s="35"/>
      <c r="I133" s="33"/>
      <c r="J133" s="33"/>
      <c r="K133" s="33"/>
      <c r="L133" s="3"/>
      <c r="M133" s="2" t="str">
        <f>IF(Table1[[#This Row],[N°]]="","",IF(Table1[[#This Row],[Niveau de langue]]=$V$12,Table1[[#This Row],[Nombre d’heures par semaines]],""))</f>
        <v/>
      </c>
      <c r="N133" s="2" t="str">
        <f>IF(Table1[[#This Row],[N°]]="","",IF(Table1[[#This Row],[Niveau de langue]]=$V$13,Table1[[#This Row],[Nombre d’heures par semaines]],""))</f>
        <v/>
      </c>
      <c r="O133" s="2" t="str">
        <f>IF(Table1[[#This Row],[N°]]="","",IF(Table1[[#This Row],[Référent pédagogique]]="OUI",Table1[[#This Row],[Nombre d’heures par semaines]],""))</f>
        <v/>
      </c>
      <c r="P133"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33" s="2"/>
      <c r="R133" s="2"/>
    </row>
    <row r="134" spans="1:18" x14ac:dyDescent="0.25">
      <c r="A134" s="12">
        <v>123</v>
      </c>
      <c r="B134" s="2" t="str">
        <f t="shared" si="1"/>
        <v/>
      </c>
      <c r="C134" s="2"/>
      <c r="D134" s="33"/>
      <c r="E134" s="34" t="str">
        <f>IF(Table1[[#This Row],[N°]]="","",VLOOKUP(Table1[[#This Row],[Unité]],Table2[[#All],[Nom de la mini-crèche]:[Qualifié]],11,FALSE))</f>
        <v/>
      </c>
      <c r="F134" s="33"/>
      <c r="G134" s="33"/>
      <c r="H134" s="35"/>
      <c r="I134" s="33"/>
      <c r="J134" s="33"/>
      <c r="K134" s="33"/>
      <c r="L134" s="3"/>
      <c r="M134" s="2" t="str">
        <f>IF(Table1[[#This Row],[N°]]="","",IF(Table1[[#This Row],[Niveau de langue]]=$V$12,Table1[[#This Row],[Nombre d’heures par semaines]],""))</f>
        <v/>
      </c>
      <c r="N134" s="2" t="str">
        <f>IF(Table1[[#This Row],[N°]]="","",IF(Table1[[#This Row],[Niveau de langue]]=$V$13,Table1[[#This Row],[Nombre d’heures par semaines]],""))</f>
        <v/>
      </c>
      <c r="O134" s="2" t="str">
        <f>IF(Table1[[#This Row],[N°]]="","",IF(Table1[[#This Row],[Référent pédagogique]]="OUI",Table1[[#This Row],[Nombre d’heures par semaines]],""))</f>
        <v/>
      </c>
      <c r="P134"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34" s="2"/>
      <c r="R134" s="2"/>
    </row>
    <row r="135" spans="1:18" x14ac:dyDescent="0.25">
      <c r="A135" s="12">
        <v>124</v>
      </c>
      <c r="B135" s="2" t="str">
        <f t="shared" si="1"/>
        <v/>
      </c>
      <c r="C135" s="2"/>
      <c r="D135" s="33"/>
      <c r="E135" s="34" t="str">
        <f>IF(Table1[[#This Row],[N°]]="","",VLOOKUP(Table1[[#This Row],[Unité]],Table2[[#All],[Nom de la mini-crèche]:[Qualifié]],11,FALSE))</f>
        <v/>
      </c>
      <c r="F135" s="33"/>
      <c r="G135" s="33"/>
      <c r="H135" s="35"/>
      <c r="I135" s="33"/>
      <c r="J135" s="33"/>
      <c r="K135" s="33"/>
      <c r="L135" s="3"/>
      <c r="M135" s="2" t="str">
        <f>IF(Table1[[#This Row],[N°]]="","",IF(Table1[[#This Row],[Niveau de langue]]=$V$12,Table1[[#This Row],[Nombre d’heures par semaines]],""))</f>
        <v/>
      </c>
      <c r="N135" s="2" t="str">
        <f>IF(Table1[[#This Row],[N°]]="","",IF(Table1[[#This Row],[Niveau de langue]]=$V$13,Table1[[#This Row],[Nombre d’heures par semaines]],""))</f>
        <v/>
      </c>
      <c r="O135" s="2" t="str">
        <f>IF(Table1[[#This Row],[N°]]="","",IF(Table1[[#This Row],[Référent pédagogique]]="OUI",Table1[[#This Row],[Nombre d’heures par semaines]],""))</f>
        <v/>
      </c>
      <c r="P135"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35" s="2"/>
      <c r="R135" s="2"/>
    </row>
    <row r="136" spans="1:18" x14ac:dyDescent="0.25">
      <c r="A136" s="12">
        <v>125</v>
      </c>
      <c r="B136" s="2" t="str">
        <f t="shared" si="1"/>
        <v/>
      </c>
      <c r="C136" s="2"/>
      <c r="D136" s="33"/>
      <c r="E136" s="34" t="str">
        <f>IF(Table1[[#This Row],[N°]]="","",VLOOKUP(Table1[[#This Row],[Unité]],Table2[[#All],[Nom de la mini-crèche]:[Qualifié]],11,FALSE))</f>
        <v/>
      </c>
      <c r="F136" s="33"/>
      <c r="G136" s="33"/>
      <c r="H136" s="35"/>
      <c r="I136" s="33"/>
      <c r="J136" s="33"/>
      <c r="K136" s="33"/>
      <c r="L136" s="3"/>
      <c r="M136" s="2" t="str">
        <f>IF(Table1[[#This Row],[N°]]="","",IF(Table1[[#This Row],[Niveau de langue]]=$V$12,Table1[[#This Row],[Nombre d’heures par semaines]],""))</f>
        <v/>
      </c>
      <c r="N136" s="2" t="str">
        <f>IF(Table1[[#This Row],[N°]]="","",IF(Table1[[#This Row],[Niveau de langue]]=$V$13,Table1[[#This Row],[Nombre d’heures par semaines]],""))</f>
        <v/>
      </c>
      <c r="O136" s="2" t="str">
        <f>IF(Table1[[#This Row],[N°]]="","",IF(Table1[[#This Row],[Référent pédagogique]]="OUI",Table1[[#This Row],[Nombre d’heures par semaines]],""))</f>
        <v/>
      </c>
      <c r="P136"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36" s="2"/>
      <c r="R136" s="2"/>
    </row>
    <row r="137" spans="1:18" x14ac:dyDescent="0.25">
      <c r="A137" s="12">
        <v>126</v>
      </c>
      <c r="B137" s="2" t="str">
        <f t="shared" si="1"/>
        <v/>
      </c>
      <c r="C137" s="2"/>
      <c r="D137" s="33"/>
      <c r="E137" s="34" t="str">
        <f>IF(Table1[[#This Row],[N°]]="","",VLOOKUP(Table1[[#This Row],[Unité]],Table2[[#All],[Nom de la mini-crèche]:[Qualifié]],11,FALSE))</f>
        <v/>
      </c>
      <c r="F137" s="33"/>
      <c r="G137" s="33"/>
      <c r="H137" s="35"/>
      <c r="I137" s="33"/>
      <c r="J137" s="33"/>
      <c r="K137" s="33"/>
      <c r="L137" s="3"/>
      <c r="M137" s="2" t="str">
        <f>IF(Table1[[#This Row],[N°]]="","",IF(Table1[[#This Row],[Niveau de langue]]=$V$12,Table1[[#This Row],[Nombre d’heures par semaines]],""))</f>
        <v/>
      </c>
      <c r="N137" s="2" t="str">
        <f>IF(Table1[[#This Row],[N°]]="","",IF(Table1[[#This Row],[Niveau de langue]]=$V$13,Table1[[#This Row],[Nombre d’heures par semaines]],""))</f>
        <v/>
      </c>
      <c r="O137" s="2" t="str">
        <f>IF(Table1[[#This Row],[N°]]="","",IF(Table1[[#This Row],[Référent pédagogique]]="OUI",Table1[[#This Row],[Nombre d’heures par semaines]],""))</f>
        <v/>
      </c>
      <c r="P137"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37" s="2"/>
      <c r="R137" s="2"/>
    </row>
    <row r="138" spans="1:18" x14ac:dyDescent="0.25">
      <c r="A138" s="12">
        <v>127</v>
      </c>
      <c r="B138" s="2" t="str">
        <f t="shared" si="1"/>
        <v/>
      </c>
      <c r="C138" s="2"/>
      <c r="D138" s="33"/>
      <c r="E138" s="34" t="str">
        <f>IF(Table1[[#This Row],[N°]]="","",VLOOKUP(Table1[[#This Row],[Unité]],Table2[[#All],[Nom de la mini-crèche]:[Qualifié]],11,FALSE))</f>
        <v/>
      </c>
      <c r="F138" s="33"/>
      <c r="G138" s="33"/>
      <c r="H138" s="35"/>
      <c r="I138" s="33"/>
      <c r="J138" s="33"/>
      <c r="K138" s="33"/>
      <c r="L138" s="3"/>
      <c r="M138" s="2" t="str">
        <f>IF(Table1[[#This Row],[N°]]="","",IF(Table1[[#This Row],[Niveau de langue]]=$V$12,Table1[[#This Row],[Nombre d’heures par semaines]],""))</f>
        <v/>
      </c>
      <c r="N138" s="2" t="str">
        <f>IF(Table1[[#This Row],[N°]]="","",IF(Table1[[#This Row],[Niveau de langue]]=$V$13,Table1[[#This Row],[Nombre d’heures par semaines]],""))</f>
        <v/>
      </c>
      <c r="O138" s="2" t="str">
        <f>IF(Table1[[#This Row],[N°]]="","",IF(Table1[[#This Row],[Référent pédagogique]]="OUI",Table1[[#This Row],[Nombre d’heures par semaines]],""))</f>
        <v/>
      </c>
      <c r="P138"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38" s="2"/>
      <c r="R138" s="2"/>
    </row>
    <row r="139" spans="1:18" x14ac:dyDescent="0.25">
      <c r="A139" s="12">
        <v>128</v>
      </c>
      <c r="B139" s="2" t="str">
        <f t="shared" si="1"/>
        <v/>
      </c>
      <c r="C139" s="2"/>
      <c r="D139" s="33"/>
      <c r="E139" s="34" t="str">
        <f>IF(Table1[[#This Row],[N°]]="","",VLOOKUP(Table1[[#This Row],[Unité]],Table2[[#All],[Nom de la mini-crèche]:[Qualifié]],11,FALSE))</f>
        <v/>
      </c>
      <c r="F139" s="33"/>
      <c r="G139" s="33"/>
      <c r="H139" s="35"/>
      <c r="I139" s="33"/>
      <c r="J139" s="33"/>
      <c r="K139" s="33"/>
      <c r="L139" s="3"/>
      <c r="M139" s="2" t="str">
        <f>IF(Table1[[#This Row],[N°]]="","",IF(Table1[[#This Row],[Niveau de langue]]=$V$12,Table1[[#This Row],[Nombre d’heures par semaines]],""))</f>
        <v/>
      </c>
      <c r="N139" s="2" t="str">
        <f>IF(Table1[[#This Row],[N°]]="","",IF(Table1[[#This Row],[Niveau de langue]]=$V$13,Table1[[#This Row],[Nombre d’heures par semaines]],""))</f>
        <v/>
      </c>
      <c r="O139" s="2" t="str">
        <f>IF(Table1[[#This Row],[N°]]="","",IF(Table1[[#This Row],[Référent pédagogique]]="OUI",Table1[[#This Row],[Nombre d’heures par semaines]],""))</f>
        <v/>
      </c>
      <c r="P139"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39" s="2"/>
      <c r="R139" s="2"/>
    </row>
    <row r="140" spans="1:18" x14ac:dyDescent="0.25">
      <c r="A140" s="12">
        <v>129</v>
      </c>
      <c r="B140" s="2" t="str">
        <f t="shared" si="1"/>
        <v/>
      </c>
      <c r="C140" s="2"/>
      <c r="D140" s="33"/>
      <c r="E140" s="34" t="str">
        <f>IF(Table1[[#This Row],[N°]]="","",VLOOKUP(Table1[[#This Row],[Unité]],Table2[[#All],[Nom de la mini-crèche]:[Qualifié]],11,FALSE))</f>
        <v/>
      </c>
      <c r="F140" s="33"/>
      <c r="G140" s="33"/>
      <c r="H140" s="35"/>
      <c r="I140" s="33"/>
      <c r="J140" s="33"/>
      <c r="K140" s="33"/>
      <c r="L140" s="3"/>
      <c r="M140" s="2" t="str">
        <f>IF(Table1[[#This Row],[N°]]="","",IF(Table1[[#This Row],[Niveau de langue]]=$V$12,Table1[[#This Row],[Nombre d’heures par semaines]],""))</f>
        <v/>
      </c>
      <c r="N140" s="2" t="str">
        <f>IF(Table1[[#This Row],[N°]]="","",IF(Table1[[#This Row],[Niveau de langue]]=$V$13,Table1[[#This Row],[Nombre d’heures par semaines]],""))</f>
        <v/>
      </c>
      <c r="O140" s="2" t="str">
        <f>IF(Table1[[#This Row],[N°]]="","",IF(Table1[[#This Row],[Référent pédagogique]]="OUI",Table1[[#This Row],[Nombre d’heures par semaines]],""))</f>
        <v/>
      </c>
      <c r="P140"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40" s="2"/>
      <c r="R140" s="2"/>
    </row>
    <row r="141" spans="1:18" x14ac:dyDescent="0.25">
      <c r="A141" s="12">
        <v>130</v>
      </c>
      <c r="B141" s="2" t="str">
        <f t="shared" ref="B141:B204" si="2">IF(H141="","",A141)</f>
        <v/>
      </c>
      <c r="C141" s="2"/>
      <c r="D141" s="33"/>
      <c r="E141" s="34" t="str">
        <f>IF(Table1[[#This Row],[N°]]="","",VLOOKUP(Table1[[#This Row],[Unité]],Table2[[#All],[Nom de la mini-crèche]:[Qualifié]],11,FALSE))</f>
        <v/>
      </c>
      <c r="F141" s="33"/>
      <c r="G141" s="33"/>
      <c r="H141" s="35"/>
      <c r="I141" s="33"/>
      <c r="J141" s="33"/>
      <c r="K141" s="33"/>
      <c r="L141" s="3"/>
      <c r="M141" s="2" t="str">
        <f>IF(Table1[[#This Row],[N°]]="","",IF(Table1[[#This Row],[Niveau de langue]]=$V$12,Table1[[#This Row],[Nombre d’heures par semaines]],""))</f>
        <v/>
      </c>
      <c r="N141" s="2" t="str">
        <f>IF(Table1[[#This Row],[N°]]="","",IF(Table1[[#This Row],[Niveau de langue]]=$V$13,Table1[[#This Row],[Nombre d’heures par semaines]],""))</f>
        <v/>
      </c>
      <c r="O141" s="2" t="str">
        <f>IF(Table1[[#This Row],[N°]]="","",IF(Table1[[#This Row],[Référent pédagogique]]="OUI",Table1[[#This Row],[Nombre d’heures par semaines]],""))</f>
        <v/>
      </c>
      <c r="P141"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41" s="2"/>
      <c r="R141" s="2"/>
    </row>
    <row r="142" spans="1:18" x14ac:dyDescent="0.25">
      <c r="A142" s="12">
        <v>131</v>
      </c>
      <c r="B142" s="2" t="str">
        <f t="shared" si="2"/>
        <v/>
      </c>
      <c r="C142" s="2"/>
      <c r="D142" s="33"/>
      <c r="E142" s="34" t="str">
        <f>IF(Table1[[#This Row],[N°]]="","",VLOOKUP(Table1[[#This Row],[Unité]],Table2[[#All],[Nom de la mini-crèche]:[Qualifié]],11,FALSE))</f>
        <v/>
      </c>
      <c r="F142" s="33"/>
      <c r="G142" s="33"/>
      <c r="H142" s="35"/>
      <c r="I142" s="33"/>
      <c r="J142" s="33"/>
      <c r="K142" s="33"/>
      <c r="L142" s="3"/>
      <c r="M142" s="2" t="str">
        <f>IF(Table1[[#This Row],[N°]]="","",IF(Table1[[#This Row],[Niveau de langue]]=$V$12,Table1[[#This Row],[Nombre d’heures par semaines]],""))</f>
        <v/>
      </c>
      <c r="N142" s="2" t="str">
        <f>IF(Table1[[#This Row],[N°]]="","",IF(Table1[[#This Row],[Niveau de langue]]=$V$13,Table1[[#This Row],[Nombre d’heures par semaines]],""))</f>
        <v/>
      </c>
      <c r="O142" s="2" t="str">
        <f>IF(Table1[[#This Row],[N°]]="","",IF(Table1[[#This Row],[Référent pédagogique]]="OUI",Table1[[#This Row],[Nombre d’heures par semaines]],""))</f>
        <v/>
      </c>
      <c r="P142"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42" s="2"/>
      <c r="R142" s="2"/>
    </row>
    <row r="143" spans="1:18" x14ac:dyDescent="0.25">
      <c r="A143" s="12">
        <v>132</v>
      </c>
      <c r="B143" s="2" t="str">
        <f t="shared" si="2"/>
        <v/>
      </c>
      <c r="C143" s="2"/>
      <c r="D143" s="33"/>
      <c r="E143" s="34" t="str">
        <f>IF(Table1[[#This Row],[N°]]="","",VLOOKUP(Table1[[#This Row],[Unité]],Table2[[#All],[Nom de la mini-crèche]:[Qualifié]],11,FALSE))</f>
        <v/>
      </c>
      <c r="F143" s="33"/>
      <c r="G143" s="33"/>
      <c r="H143" s="35"/>
      <c r="I143" s="33"/>
      <c r="J143" s="33"/>
      <c r="K143" s="33"/>
      <c r="L143" s="3"/>
      <c r="M143" s="2" t="str">
        <f>IF(Table1[[#This Row],[N°]]="","",IF(Table1[[#This Row],[Niveau de langue]]=$V$12,Table1[[#This Row],[Nombre d’heures par semaines]],""))</f>
        <v/>
      </c>
      <c r="N143" s="2" t="str">
        <f>IF(Table1[[#This Row],[N°]]="","",IF(Table1[[#This Row],[Niveau de langue]]=$V$13,Table1[[#This Row],[Nombre d’heures par semaines]],""))</f>
        <v/>
      </c>
      <c r="O143" s="2" t="str">
        <f>IF(Table1[[#This Row],[N°]]="","",IF(Table1[[#This Row],[Référent pédagogique]]="OUI",Table1[[#This Row],[Nombre d’heures par semaines]],""))</f>
        <v/>
      </c>
      <c r="P143"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43" s="2"/>
      <c r="R143" s="2"/>
    </row>
    <row r="144" spans="1:18" x14ac:dyDescent="0.25">
      <c r="A144" s="12">
        <v>133</v>
      </c>
      <c r="B144" s="2" t="str">
        <f t="shared" si="2"/>
        <v/>
      </c>
      <c r="C144" s="2"/>
      <c r="D144" s="33"/>
      <c r="E144" s="34" t="str">
        <f>IF(Table1[[#This Row],[N°]]="","",VLOOKUP(Table1[[#This Row],[Unité]],Table2[[#All],[Nom de la mini-crèche]:[Qualifié]],11,FALSE))</f>
        <v/>
      </c>
      <c r="F144" s="33"/>
      <c r="G144" s="33"/>
      <c r="H144" s="35"/>
      <c r="I144" s="33"/>
      <c r="J144" s="33"/>
      <c r="K144" s="33"/>
      <c r="L144" s="3"/>
      <c r="M144" s="2" t="str">
        <f>IF(Table1[[#This Row],[N°]]="","",IF(Table1[[#This Row],[Niveau de langue]]=$V$12,Table1[[#This Row],[Nombre d’heures par semaines]],""))</f>
        <v/>
      </c>
      <c r="N144" s="2" t="str">
        <f>IF(Table1[[#This Row],[N°]]="","",IF(Table1[[#This Row],[Niveau de langue]]=$V$13,Table1[[#This Row],[Nombre d’heures par semaines]],""))</f>
        <v/>
      </c>
      <c r="O144" s="2" t="str">
        <f>IF(Table1[[#This Row],[N°]]="","",IF(Table1[[#This Row],[Référent pédagogique]]="OUI",Table1[[#This Row],[Nombre d’heures par semaines]],""))</f>
        <v/>
      </c>
      <c r="P144"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44" s="2"/>
      <c r="R144" s="2"/>
    </row>
    <row r="145" spans="1:18" x14ac:dyDescent="0.25">
      <c r="A145" s="12">
        <v>134</v>
      </c>
      <c r="B145" s="2" t="str">
        <f t="shared" si="2"/>
        <v/>
      </c>
      <c r="C145" s="2"/>
      <c r="D145" s="33"/>
      <c r="E145" s="34" t="str">
        <f>IF(Table1[[#This Row],[N°]]="","",VLOOKUP(Table1[[#This Row],[Unité]],Table2[[#All],[Nom de la mini-crèche]:[Qualifié]],11,FALSE))</f>
        <v/>
      </c>
      <c r="F145" s="33"/>
      <c r="G145" s="33"/>
      <c r="H145" s="35"/>
      <c r="I145" s="33"/>
      <c r="J145" s="33"/>
      <c r="K145" s="33"/>
      <c r="L145" s="3"/>
      <c r="M145" s="2" t="str">
        <f>IF(Table1[[#This Row],[N°]]="","",IF(Table1[[#This Row],[Niveau de langue]]=$V$12,Table1[[#This Row],[Nombre d’heures par semaines]],""))</f>
        <v/>
      </c>
      <c r="N145" s="2" t="str">
        <f>IF(Table1[[#This Row],[N°]]="","",IF(Table1[[#This Row],[Niveau de langue]]=$V$13,Table1[[#This Row],[Nombre d’heures par semaines]],""))</f>
        <v/>
      </c>
      <c r="O145" s="2" t="str">
        <f>IF(Table1[[#This Row],[N°]]="","",IF(Table1[[#This Row],[Référent pédagogique]]="OUI",Table1[[#This Row],[Nombre d’heures par semaines]],""))</f>
        <v/>
      </c>
      <c r="P145"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45" s="2"/>
      <c r="R145" s="2"/>
    </row>
    <row r="146" spans="1:18" x14ac:dyDescent="0.25">
      <c r="A146" s="12">
        <v>135</v>
      </c>
      <c r="B146" s="2" t="str">
        <f t="shared" si="2"/>
        <v/>
      </c>
      <c r="C146" s="2"/>
      <c r="D146" s="33"/>
      <c r="E146" s="34" t="str">
        <f>IF(Table1[[#This Row],[N°]]="","",VLOOKUP(Table1[[#This Row],[Unité]],Table2[[#All],[Nom de la mini-crèche]:[Qualifié]],11,FALSE))</f>
        <v/>
      </c>
      <c r="F146" s="33"/>
      <c r="G146" s="33"/>
      <c r="H146" s="35"/>
      <c r="I146" s="33"/>
      <c r="J146" s="33"/>
      <c r="K146" s="33"/>
      <c r="L146" s="3"/>
      <c r="M146" s="2" t="str">
        <f>IF(Table1[[#This Row],[N°]]="","",IF(Table1[[#This Row],[Niveau de langue]]=$V$12,Table1[[#This Row],[Nombre d’heures par semaines]],""))</f>
        <v/>
      </c>
      <c r="N146" s="2" t="str">
        <f>IF(Table1[[#This Row],[N°]]="","",IF(Table1[[#This Row],[Niveau de langue]]=$V$13,Table1[[#This Row],[Nombre d’heures par semaines]],""))</f>
        <v/>
      </c>
      <c r="O146" s="2" t="str">
        <f>IF(Table1[[#This Row],[N°]]="","",IF(Table1[[#This Row],[Référent pédagogique]]="OUI",Table1[[#This Row],[Nombre d’heures par semaines]],""))</f>
        <v/>
      </c>
      <c r="P146"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46" s="2"/>
      <c r="R146" s="2"/>
    </row>
    <row r="147" spans="1:18" x14ac:dyDescent="0.25">
      <c r="A147" s="12">
        <v>136</v>
      </c>
      <c r="B147" s="2" t="str">
        <f t="shared" si="2"/>
        <v/>
      </c>
      <c r="C147" s="2"/>
      <c r="D147" s="33"/>
      <c r="E147" s="34" t="str">
        <f>IF(Table1[[#This Row],[N°]]="","",VLOOKUP(Table1[[#This Row],[Unité]],Table2[[#All],[Nom de la mini-crèche]:[Qualifié]],11,FALSE))</f>
        <v/>
      </c>
      <c r="F147" s="33"/>
      <c r="G147" s="33"/>
      <c r="H147" s="35"/>
      <c r="I147" s="33"/>
      <c r="J147" s="33"/>
      <c r="K147" s="33"/>
      <c r="L147" s="3"/>
      <c r="M147" s="2" t="str">
        <f>IF(Table1[[#This Row],[N°]]="","",IF(Table1[[#This Row],[Niveau de langue]]=$V$12,Table1[[#This Row],[Nombre d’heures par semaines]],""))</f>
        <v/>
      </c>
      <c r="N147" s="2" t="str">
        <f>IF(Table1[[#This Row],[N°]]="","",IF(Table1[[#This Row],[Niveau de langue]]=$V$13,Table1[[#This Row],[Nombre d’heures par semaines]],""))</f>
        <v/>
      </c>
      <c r="O147" s="2" t="str">
        <f>IF(Table1[[#This Row],[N°]]="","",IF(Table1[[#This Row],[Référent pédagogique]]="OUI",Table1[[#This Row],[Nombre d’heures par semaines]],""))</f>
        <v/>
      </c>
      <c r="P147"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47" s="2"/>
      <c r="R147" s="2"/>
    </row>
    <row r="148" spans="1:18" x14ac:dyDescent="0.25">
      <c r="A148" s="12">
        <v>137</v>
      </c>
      <c r="B148" s="2" t="str">
        <f t="shared" si="2"/>
        <v/>
      </c>
      <c r="C148" s="2"/>
      <c r="D148" s="33"/>
      <c r="E148" s="34" t="str">
        <f>IF(Table1[[#This Row],[N°]]="","",VLOOKUP(Table1[[#This Row],[Unité]],Table2[[#All],[Nom de la mini-crèche]:[Qualifié]],11,FALSE))</f>
        <v/>
      </c>
      <c r="F148" s="33"/>
      <c r="G148" s="33"/>
      <c r="H148" s="35"/>
      <c r="I148" s="33"/>
      <c r="J148" s="33"/>
      <c r="K148" s="33"/>
      <c r="L148" s="3"/>
      <c r="M148" s="2" t="str">
        <f>IF(Table1[[#This Row],[N°]]="","",IF(Table1[[#This Row],[Niveau de langue]]=$V$12,Table1[[#This Row],[Nombre d’heures par semaines]],""))</f>
        <v/>
      </c>
      <c r="N148" s="2" t="str">
        <f>IF(Table1[[#This Row],[N°]]="","",IF(Table1[[#This Row],[Niveau de langue]]=$V$13,Table1[[#This Row],[Nombre d’heures par semaines]],""))</f>
        <v/>
      </c>
      <c r="O148" s="2" t="str">
        <f>IF(Table1[[#This Row],[N°]]="","",IF(Table1[[#This Row],[Référent pédagogique]]="OUI",Table1[[#This Row],[Nombre d’heures par semaines]],""))</f>
        <v/>
      </c>
      <c r="P148"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48" s="2"/>
      <c r="R148" s="2"/>
    </row>
    <row r="149" spans="1:18" x14ac:dyDescent="0.25">
      <c r="A149" s="12">
        <v>138</v>
      </c>
      <c r="B149" s="2" t="str">
        <f t="shared" si="2"/>
        <v/>
      </c>
      <c r="C149" s="2"/>
      <c r="D149" s="33"/>
      <c r="E149" s="34" t="str">
        <f>IF(Table1[[#This Row],[N°]]="","",VLOOKUP(Table1[[#This Row],[Unité]],Table2[[#All],[Nom de la mini-crèche]:[Qualifié]],11,FALSE))</f>
        <v/>
      </c>
      <c r="F149" s="33"/>
      <c r="G149" s="33"/>
      <c r="H149" s="35"/>
      <c r="I149" s="33"/>
      <c r="J149" s="33"/>
      <c r="K149" s="33"/>
      <c r="L149" s="3"/>
      <c r="M149" s="2" t="str">
        <f>IF(Table1[[#This Row],[N°]]="","",IF(Table1[[#This Row],[Niveau de langue]]=$V$12,Table1[[#This Row],[Nombre d’heures par semaines]],""))</f>
        <v/>
      </c>
      <c r="N149" s="2" t="str">
        <f>IF(Table1[[#This Row],[N°]]="","",IF(Table1[[#This Row],[Niveau de langue]]=$V$13,Table1[[#This Row],[Nombre d’heures par semaines]],""))</f>
        <v/>
      </c>
      <c r="O149" s="2" t="str">
        <f>IF(Table1[[#This Row],[N°]]="","",IF(Table1[[#This Row],[Référent pédagogique]]="OUI",Table1[[#This Row],[Nombre d’heures par semaines]],""))</f>
        <v/>
      </c>
      <c r="P149"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49" s="2"/>
      <c r="R149" s="2"/>
    </row>
    <row r="150" spans="1:18" x14ac:dyDescent="0.25">
      <c r="A150" s="12">
        <v>139</v>
      </c>
      <c r="B150" s="2" t="str">
        <f t="shared" si="2"/>
        <v/>
      </c>
      <c r="C150" s="2"/>
      <c r="D150" s="33"/>
      <c r="E150" s="34" t="str">
        <f>IF(Table1[[#This Row],[N°]]="","",VLOOKUP(Table1[[#This Row],[Unité]],Table2[[#All],[Nom de la mini-crèche]:[Qualifié]],11,FALSE))</f>
        <v/>
      </c>
      <c r="F150" s="33"/>
      <c r="G150" s="33"/>
      <c r="H150" s="35"/>
      <c r="I150" s="33"/>
      <c r="J150" s="33"/>
      <c r="K150" s="33"/>
      <c r="L150" s="3"/>
      <c r="M150" s="2" t="str">
        <f>IF(Table1[[#This Row],[N°]]="","",IF(Table1[[#This Row],[Niveau de langue]]=$V$12,Table1[[#This Row],[Nombre d’heures par semaines]],""))</f>
        <v/>
      </c>
      <c r="N150" s="2" t="str">
        <f>IF(Table1[[#This Row],[N°]]="","",IF(Table1[[#This Row],[Niveau de langue]]=$V$13,Table1[[#This Row],[Nombre d’heures par semaines]],""))</f>
        <v/>
      </c>
      <c r="O150" s="2" t="str">
        <f>IF(Table1[[#This Row],[N°]]="","",IF(Table1[[#This Row],[Référent pédagogique]]="OUI",Table1[[#This Row],[Nombre d’heures par semaines]],""))</f>
        <v/>
      </c>
      <c r="P150"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50" s="2"/>
      <c r="R150" s="2"/>
    </row>
    <row r="151" spans="1:18" x14ac:dyDescent="0.25">
      <c r="A151" s="12">
        <v>140</v>
      </c>
      <c r="B151" s="2" t="str">
        <f t="shared" si="2"/>
        <v/>
      </c>
      <c r="C151" s="2"/>
      <c r="D151" s="33"/>
      <c r="E151" s="34" t="str">
        <f>IF(Table1[[#This Row],[N°]]="","",VLOOKUP(Table1[[#This Row],[Unité]],Table2[[#All],[Nom de la mini-crèche]:[Qualifié]],11,FALSE))</f>
        <v/>
      </c>
      <c r="F151" s="33"/>
      <c r="G151" s="33"/>
      <c r="H151" s="35"/>
      <c r="I151" s="33"/>
      <c r="J151" s="33"/>
      <c r="K151" s="33"/>
      <c r="L151" s="3"/>
      <c r="M151" s="2" t="str">
        <f>IF(Table1[[#This Row],[N°]]="","",IF(Table1[[#This Row],[Niveau de langue]]=$V$12,Table1[[#This Row],[Nombre d’heures par semaines]],""))</f>
        <v/>
      </c>
      <c r="N151" s="2" t="str">
        <f>IF(Table1[[#This Row],[N°]]="","",IF(Table1[[#This Row],[Niveau de langue]]=$V$13,Table1[[#This Row],[Nombre d’heures par semaines]],""))</f>
        <v/>
      </c>
      <c r="O151" s="2" t="str">
        <f>IF(Table1[[#This Row],[N°]]="","",IF(Table1[[#This Row],[Référent pédagogique]]="OUI",Table1[[#This Row],[Nombre d’heures par semaines]],""))</f>
        <v/>
      </c>
      <c r="P151"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51" s="2"/>
      <c r="R151" s="2"/>
    </row>
    <row r="152" spans="1:18" x14ac:dyDescent="0.25">
      <c r="A152" s="12">
        <v>141</v>
      </c>
      <c r="B152" s="2" t="str">
        <f t="shared" si="2"/>
        <v/>
      </c>
      <c r="C152" s="2"/>
      <c r="D152" s="33"/>
      <c r="E152" s="34" t="str">
        <f>IF(Table1[[#This Row],[N°]]="","",VLOOKUP(Table1[[#This Row],[Unité]],Table2[[#All],[Nom de la mini-crèche]:[Qualifié]],11,FALSE))</f>
        <v/>
      </c>
      <c r="F152" s="33"/>
      <c r="G152" s="33"/>
      <c r="H152" s="35"/>
      <c r="I152" s="33"/>
      <c r="J152" s="33"/>
      <c r="K152" s="33"/>
      <c r="L152" s="3"/>
      <c r="M152" s="2" t="str">
        <f>IF(Table1[[#This Row],[N°]]="","",IF(Table1[[#This Row],[Niveau de langue]]=$V$12,Table1[[#This Row],[Nombre d’heures par semaines]],""))</f>
        <v/>
      </c>
      <c r="N152" s="2" t="str">
        <f>IF(Table1[[#This Row],[N°]]="","",IF(Table1[[#This Row],[Niveau de langue]]=$V$13,Table1[[#This Row],[Nombre d’heures par semaines]],""))</f>
        <v/>
      </c>
      <c r="O152" s="2" t="str">
        <f>IF(Table1[[#This Row],[N°]]="","",IF(Table1[[#This Row],[Référent pédagogique]]="OUI",Table1[[#This Row],[Nombre d’heures par semaines]],""))</f>
        <v/>
      </c>
      <c r="P152"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52" s="2"/>
      <c r="R152" s="2"/>
    </row>
    <row r="153" spans="1:18" x14ac:dyDescent="0.25">
      <c r="A153" s="12">
        <v>142</v>
      </c>
      <c r="B153" s="2" t="str">
        <f t="shared" si="2"/>
        <v/>
      </c>
      <c r="C153" s="2"/>
      <c r="D153" s="33"/>
      <c r="E153" s="34" t="str">
        <f>IF(Table1[[#This Row],[N°]]="","",VLOOKUP(Table1[[#This Row],[Unité]],Table2[[#All],[Nom de la mini-crèche]:[Qualifié]],11,FALSE))</f>
        <v/>
      </c>
      <c r="F153" s="33"/>
      <c r="G153" s="33"/>
      <c r="H153" s="35"/>
      <c r="I153" s="33"/>
      <c r="J153" s="33"/>
      <c r="K153" s="33"/>
      <c r="L153" s="3"/>
      <c r="M153" s="2" t="str">
        <f>IF(Table1[[#This Row],[N°]]="","",IF(Table1[[#This Row],[Niveau de langue]]=$V$12,Table1[[#This Row],[Nombre d’heures par semaines]],""))</f>
        <v/>
      </c>
      <c r="N153" s="2" t="str">
        <f>IF(Table1[[#This Row],[N°]]="","",IF(Table1[[#This Row],[Niveau de langue]]=$V$13,Table1[[#This Row],[Nombre d’heures par semaines]],""))</f>
        <v/>
      </c>
      <c r="O153" s="2" t="str">
        <f>IF(Table1[[#This Row],[N°]]="","",IF(Table1[[#This Row],[Référent pédagogique]]="OUI",Table1[[#This Row],[Nombre d’heures par semaines]],""))</f>
        <v/>
      </c>
      <c r="P153"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53" s="2"/>
      <c r="R153" s="2"/>
    </row>
    <row r="154" spans="1:18" x14ac:dyDescent="0.25">
      <c r="A154" s="12">
        <v>143</v>
      </c>
      <c r="B154" s="2" t="str">
        <f t="shared" si="2"/>
        <v/>
      </c>
      <c r="C154" s="2"/>
      <c r="D154" s="33"/>
      <c r="E154" s="34" t="str">
        <f>IF(Table1[[#This Row],[N°]]="","",VLOOKUP(Table1[[#This Row],[Unité]],Table2[[#All],[Nom de la mini-crèche]:[Qualifié]],11,FALSE))</f>
        <v/>
      </c>
      <c r="F154" s="33"/>
      <c r="G154" s="33"/>
      <c r="H154" s="35"/>
      <c r="I154" s="33"/>
      <c r="J154" s="33"/>
      <c r="K154" s="33"/>
      <c r="L154" s="3"/>
      <c r="M154" s="2" t="str">
        <f>IF(Table1[[#This Row],[N°]]="","",IF(Table1[[#This Row],[Niveau de langue]]=$V$12,Table1[[#This Row],[Nombre d’heures par semaines]],""))</f>
        <v/>
      </c>
      <c r="N154" s="2" t="str">
        <f>IF(Table1[[#This Row],[N°]]="","",IF(Table1[[#This Row],[Niveau de langue]]=$V$13,Table1[[#This Row],[Nombre d’heures par semaines]],""))</f>
        <v/>
      </c>
      <c r="O154" s="2" t="str">
        <f>IF(Table1[[#This Row],[N°]]="","",IF(Table1[[#This Row],[Référent pédagogique]]="OUI",Table1[[#This Row],[Nombre d’heures par semaines]],""))</f>
        <v/>
      </c>
      <c r="P154"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54" s="2"/>
      <c r="R154" s="2"/>
    </row>
    <row r="155" spans="1:18" x14ac:dyDescent="0.25">
      <c r="A155" s="12">
        <v>144</v>
      </c>
      <c r="B155" s="2" t="str">
        <f t="shared" si="2"/>
        <v/>
      </c>
      <c r="C155" s="2"/>
      <c r="D155" s="33"/>
      <c r="E155" s="34" t="str">
        <f>IF(Table1[[#This Row],[N°]]="","",VLOOKUP(Table1[[#This Row],[Unité]],Table2[[#All],[Nom de la mini-crèche]:[Qualifié]],11,FALSE))</f>
        <v/>
      </c>
      <c r="F155" s="33"/>
      <c r="G155" s="33"/>
      <c r="H155" s="35"/>
      <c r="I155" s="33"/>
      <c r="J155" s="33"/>
      <c r="K155" s="33"/>
      <c r="L155" s="3"/>
      <c r="M155" s="2" t="str">
        <f>IF(Table1[[#This Row],[N°]]="","",IF(Table1[[#This Row],[Niveau de langue]]=$V$12,Table1[[#This Row],[Nombre d’heures par semaines]],""))</f>
        <v/>
      </c>
      <c r="N155" s="2" t="str">
        <f>IF(Table1[[#This Row],[N°]]="","",IF(Table1[[#This Row],[Niveau de langue]]=$V$13,Table1[[#This Row],[Nombre d’heures par semaines]],""))</f>
        <v/>
      </c>
      <c r="O155" s="2" t="str">
        <f>IF(Table1[[#This Row],[N°]]="","",IF(Table1[[#This Row],[Référent pédagogique]]="OUI",Table1[[#This Row],[Nombre d’heures par semaines]],""))</f>
        <v/>
      </c>
      <c r="P155"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55" s="2"/>
      <c r="R155" s="2"/>
    </row>
    <row r="156" spans="1:18" x14ac:dyDescent="0.25">
      <c r="A156" s="12">
        <v>145</v>
      </c>
      <c r="B156" s="2" t="str">
        <f t="shared" si="2"/>
        <v/>
      </c>
      <c r="C156" s="2"/>
      <c r="D156" s="33"/>
      <c r="E156" s="34" t="str">
        <f>IF(Table1[[#This Row],[N°]]="","",VLOOKUP(Table1[[#This Row],[Unité]],Table2[[#All],[Nom de la mini-crèche]:[Qualifié]],11,FALSE))</f>
        <v/>
      </c>
      <c r="F156" s="33"/>
      <c r="G156" s="33"/>
      <c r="H156" s="35"/>
      <c r="I156" s="33"/>
      <c r="J156" s="33"/>
      <c r="K156" s="33"/>
      <c r="L156" s="3"/>
      <c r="M156" s="2" t="str">
        <f>IF(Table1[[#This Row],[N°]]="","",IF(Table1[[#This Row],[Niveau de langue]]=$V$12,Table1[[#This Row],[Nombre d’heures par semaines]],""))</f>
        <v/>
      </c>
      <c r="N156" s="2" t="str">
        <f>IF(Table1[[#This Row],[N°]]="","",IF(Table1[[#This Row],[Niveau de langue]]=$V$13,Table1[[#This Row],[Nombre d’heures par semaines]],""))</f>
        <v/>
      </c>
      <c r="O156" s="2" t="str">
        <f>IF(Table1[[#This Row],[N°]]="","",IF(Table1[[#This Row],[Référent pédagogique]]="OUI",Table1[[#This Row],[Nombre d’heures par semaines]],""))</f>
        <v/>
      </c>
      <c r="P156"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56" s="2"/>
      <c r="R156" s="2"/>
    </row>
    <row r="157" spans="1:18" x14ac:dyDescent="0.25">
      <c r="A157" s="12">
        <v>146</v>
      </c>
      <c r="B157" s="2" t="str">
        <f t="shared" si="2"/>
        <v/>
      </c>
      <c r="C157" s="2"/>
      <c r="D157" s="33"/>
      <c r="E157" s="34" t="str">
        <f>IF(Table1[[#This Row],[N°]]="","",VLOOKUP(Table1[[#This Row],[Unité]],Table2[[#All],[Nom de la mini-crèche]:[Qualifié]],11,FALSE))</f>
        <v/>
      </c>
      <c r="F157" s="33"/>
      <c r="G157" s="33"/>
      <c r="H157" s="35"/>
      <c r="I157" s="33"/>
      <c r="J157" s="33"/>
      <c r="K157" s="33"/>
      <c r="L157" s="3"/>
      <c r="M157" s="2" t="str">
        <f>IF(Table1[[#This Row],[N°]]="","",IF(Table1[[#This Row],[Niveau de langue]]=$V$12,Table1[[#This Row],[Nombre d’heures par semaines]],""))</f>
        <v/>
      </c>
      <c r="N157" s="2" t="str">
        <f>IF(Table1[[#This Row],[N°]]="","",IF(Table1[[#This Row],[Niveau de langue]]=$V$13,Table1[[#This Row],[Nombre d’heures par semaines]],""))</f>
        <v/>
      </c>
      <c r="O157" s="2" t="str">
        <f>IF(Table1[[#This Row],[N°]]="","",IF(Table1[[#This Row],[Référent pédagogique]]="OUI",Table1[[#This Row],[Nombre d’heures par semaines]],""))</f>
        <v/>
      </c>
      <c r="P157"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57" s="2"/>
      <c r="R157" s="2"/>
    </row>
    <row r="158" spans="1:18" x14ac:dyDescent="0.25">
      <c r="A158" s="12">
        <v>147</v>
      </c>
      <c r="B158" s="2" t="str">
        <f t="shared" si="2"/>
        <v/>
      </c>
      <c r="C158" s="2"/>
      <c r="D158" s="33"/>
      <c r="E158" s="34" t="str">
        <f>IF(Table1[[#This Row],[N°]]="","",VLOOKUP(Table1[[#This Row],[Unité]],Table2[[#All],[Nom de la mini-crèche]:[Qualifié]],11,FALSE))</f>
        <v/>
      </c>
      <c r="F158" s="33"/>
      <c r="G158" s="33"/>
      <c r="H158" s="35"/>
      <c r="I158" s="33"/>
      <c r="J158" s="33"/>
      <c r="K158" s="33"/>
      <c r="L158" s="3"/>
      <c r="M158" s="2" t="str">
        <f>IF(Table1[[#This Row],[N°]]="","",IF(Table1[[#This Row],[Niveau de langue]]=$V$12,Table1[[#This Row],[Nombre d’heures par semaines]],""))</f>
        <v/>
      </c>
      <c r="N158" s="2" t="str">
        <f>IF(Table1[[#This Row],[N°]]="","",IF(Table1[[#This Row],[Niveau de langue]]=$V$13,Table1[[#This Row],[Nombre d’heures par semaines]],""))</f>
        <v/>
      </c>
      <c r="O158" s="2" t="str">
        <f>IF(Table1[[#This Row],[N°]]="","",IF(Table1[[#This Row],[Référent pédagogique]]="OUI",Table1[[#This Row],[Nombre d’heures par semaines]],""))</f>
        <v/>
      </c>
      <c r="P158"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58" s="2"/>
      <c r="R158" s="2"/>
    </row>
    <row r="159" spans="1:18" x14ac:dyDescent="0.25">
      <c r="A159" s="12">
        <v>148</v>
      </c>
      <c r="B159" s="2" t="str">
        <f t="shared" si="2"/>
        <v/>
      </c>
      <c r="C159" s="2"/>
      <c r="D159" s="33"/>
      <c r="E159" s="34" t="str">
        <f>IF(Table1[[#This Row],[N°]]="","",VLOOKUP(Table1[[#This Row],[Unité]],Table2[[#All],[Nom de la mini-crèche]:[Qualifié]],11,FALSE))</f>
        <v/>
      </c>
      <c r="F159" s="33"/>
      <c r="G159" s="33"/>
      <c r="H159" s="35"/>
      <c r="I159" s="33"/>
      <c r="J159" s="33"/>
      <c r="K159" s="33"/>
      <c r="L159" s="3"/>
      <c r="M159" s="2" t="str">
        <f>IF(Table1[[#This Row],[N°]]="","",IF(Table1[[#This Row],[Niveau de langue]]=$V$12,Table1[[#This Row],[Nombre d’heures par semaines]],""))</f>
        <v/>
      </c>
      <c r="N159" s="2" t="str">
        <f>IF(Table1[[#This Row],[N°]]="","",IF(Table1[[#This Row],[Niveau de langue]]=$V$13,Table1[[#This Row],[Nombre d’heures par semaines]],""))</f>
        <v/>
      </c>
      <c r="O159" s="2" t="str">
        <f>IF(Table1[[#This Row],[N°]]="","",IF(Table1[[#This Row],[Référent pédagogique]]="OUI",Table1[[#This Row],[Nombre d’heures par semaines]],""))</f>
        <v/>
      </c>
      <c r="P159"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59" s="2"/>
      <c r="R159" s="2"/>
    </row>
    <row r="160" spans="1:18" x14ac:dyDescent="0.25">
      <c r="A160" s="12">
        <v>149</v>
      </c>
      <c r="B160" s="2" t="str">
        <f t="shared" si="2"/>
        <v/>
      </c>
      <c r="C160" s="2"/>
      <c r="D160" s="33"/>
      <c r="E160" s="34" t="str">
        <f>IF(Table1[[#This Row],[N°]]="","",VLOOKUP(Table1[[#This Row],[Unité]],Table2[[#All],[Nom de la mini-crèche]:[Qualifié]],11,FALSE))</f>
        <v/>
      </c>
      <c r="F160" s="33"/>
      <c r="G160" s="33"/>
      <c r="H160" s="35"/>
      <c r="I160" s="33"/>
      <c r="J160" s="33"/>
      <c r="K160" s="33"/>
      <c r="L160" s="3"/>
      <c r="M160" s="2" t="str">
        <f>IF(Table1[[#This Row],[N°]]="","",IF(Table1[[#This Row],[Niveau de langue]]=$V$12,Table1[[#This Row],[Nombre d’heures par semaines]],""))</f>
        <v/>
      </c>
      <c r="N160" s="2" t="str">
        <f>IF(Table1[[#This Row],[N°]]="","",IF(Table1[[#This Row],[Niveau de langue]]=$V$13,Table1[[#This Row],[Nombre d’heures par semaines]],""))</f>
        <v/>
      </c>
      <c r="O160" s="2" t="str">
        <f>IF(Table1[[#This Row],[N°]]="","",IF(Table1[[#This Row],[Référent pédagogique]]="OUI",Table1[[#This Row],[Nombre d’heures par semaines]],""))</f>
        <v/>
      </c>
      <c r="P160"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60" s="2"/>
      <c r="R160" s="2"/>
    </row>
    <row r="161" spans="1:18" x14ac:dyDescent="0.25">
      <c r="A161" s="12">
        <v>150</v>
      </c>
      <c r="B161" s="2" t="str">
        <f t="shared" si="2"/>
        <v/>
      </c>
      <c r="C161" s="2"/>
      <c r="D161" s="33"/>
      <c r="E161" s="34" t="str">
        <f>IF(Table1[[#This Row],[N°]]="","",VLOOKUP(Table1[[#This Row],[Unité]],Table2[[#All],[Nom de la mini-crèche]:[Qualifié]],11,FALSE))</f>
        <v/>
      </c>
      <c r="F161" s="33"/>
      <c r="G161" s="33"/>
      <c r="H161" s="35"/>
      <c r="I161" s="33"/>
      <c r="J161" s="33"/>
      <c r="K161" s="33"/>
      <c r="L161" s="3"/>
      <c r="M161" s="2" t="str">
        <f>IF(Table1[[#This Row],[N°]]="","",IF(Table1[[#This Row],[Niveau de langue]]=$V$12,Table1[[#This Row],[Nombre d’heures par semaines]],""))</f>
        <v/>
      </c>
      <c r="N161" s="2" t="str">
        <f>IF(Table1[[#This Row],[N°]]="","",IF(Table1[[#This Row],[Niveau de langue]]=$V$13,Table1[[#This Row],[Nombre d’heures par semaines]],""))</f>
        <v/>
      </c>
      <c r="O161" s="2" t="str">
        <f>IF(Table1[[#This Row],[N°]]="","",IF(Table1[[#This Row],[Référent pédagogique]]="OUI",Table1[[#This Row],[Nombre d’heures par semaines]],""))</f>
        <v/>
      </c>
      <c r="P161"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61" s="2"/>
      <c r="R161" s="2"/>
    </row>
    <row r="162" spans="1:18" x14ac:dyDescent="0.25">
      <c r="A162" s="12">
        <v>151</v>
      </c>
      <c r="B162" s="2" t="str">
        <f t="shared" si="2"/>
        <v/>
      </c>
      <c r="C162" s="2"/>
      <c r="D162" s="33"/>
      <c r="E162" s="34" t="str">
        <f>IF(Table1[[#This Row],[N°]]="","",VLOOKUP(Table1[[#This Row],[Unité]],Table2[[#All],[Nom de la mini-crèche]:[Qualifié]],11,FALSE))</f>
        <v/>
      </c>
      <c r="F162" s="33"/>
      <c r="G162" s="33"/>
      <c r="H162" s="35"/>
      <c r="I162" s="33"/>
      <c r="J162" s="33"/>
      <c r="K162" s="33"/>
      <c r="L162" s="3"/>
      <c r="M162" s="2" t="str">
        <f>IF(Table1[[#This Row],[N°]]="","",IF(Table1[[#This Row],[Niveau de langue]]=$V$12,Table1[[#This Row],[Nombre d’heures par semaines]],""))</f>
        <v/>
      </c>
      <c r="N162" s="2" t="str">
        <f>IF(Table1[[#This Row],[N°]]="","",IF(Table1[[#This Row],[Niveau de langue]]=$V$13,Table1[[#This Row],[Nombre d’heures par semaines]],""))</f>
        <v/>
      </c>
      <c r="O162" s="2" t="str">
        <f>IF(Table1[[#This Row],[N°]]="","",IF(Table1[[#This Row],[Référent pédagogique]]="OUI",Table1[[#This Row],[Nombre d’heures par semaines]],""))</f>
        <v/>
      </c>
      <c r="P162"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62" s="2"/>
      <c r="R162" s="2"/>
    </row>
    <row r="163" spans="1:18" x14ac:dyDescent="0.25">
      <c r="A163" s="12">
        <v>152</v>
      </c>
      <c r="B163" s="2" t="str">
        <f t="shared" si="2"/>
        <v/>
      </c>
      <c r="C163" s="2"/>
      <c r="D163" s="33"/>
      <c r="E163" s="34" t="str">
        <f>IF(Table1[[#This Row],[N°]]="","",VLOOKUP(Table1[[#This Row],[Unité]],Table2[[#All],[Nom de la mini-crèche]:[Qualifié]],11,FALSE))</f>
        <v/>
      </c>
      <c r="F163" s="33"/>
      <c r="G163" s="33"/>
      <c r="H163" s="35"/>
      <c r="I163" s="33"/>
      <c r="J163" s="33"/>
      <c r="K163" s="33"/>
      <c r="L163" s="3"/>
      <c r="M163" s="2" t="str">
        <f>IF(Table1[[#This Row],[N°]]="","",IF(Table1[[#This Row],[Niveau de langue]]=$V$12,Table1[[#This Row],[Nombre d’heures par semaines]],""))</f>
        <v/>
      </c>
      <c r="N163" s="2" t="str">
        <f>IF(Table1[[#This Row],[N°]]="","",IF(Table1[[#This Row],[Niveau de langue]]=$V$13,Table1[[#This Row],[Nombre d’heures par semaines]],""))</f>
        <v/>
      </c>
      <c r="O163" s="2" t="str">
        <f>IF(Table1[[#This Row],[N°]]="","",IF(Table1[[#This Row],[Référent pédagogique]]="OUI",Table1[[#This Row],[Nombre d’heures par semaines]],""))</f>
        <v/>
      </c>
      <c r="P163"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63" s="2"/>
      <c r="R163" s="2"/>
    </row>
    <row r="164" spans="1:18" x14ac:dyDescent="0.25">
      <c r="A164" s="12">
        <v>153</v>
      </c>
      <c r="B164" s="2" t="str">
        <f t="shared" si="2"/>
        <v/>
      </c>
      <c r="C164" s="2"/>
      <c r="D164" s="33"/>
      <c r="E164" s="34" t="str">
        <f>IF(Table1[[#This Row],[N°]]="","",VLOOKUP(Table1[[#This Row],[Unité]],Table2[[#All],[Nom de la mini-crèche]:[Qualifié]],11,FALSE))</f>
        <v/>
      </c>
      <c r="F164" s="33"/>
      <c r="G164" s="33"/>
      <c r="H164" s="35"/>
      <c r="I164" s="33"/>
      <c r="J164" s="33"/>
      <c r="K164" s="33"/>
      <c r="L164" s="3"/>
      <c r="M164" s="2" t="str">
        <f>IF(Table1[[#This Row],[N°]]="","",IF(Table1[[#This Row],[Niveau de langue]]=$V$12,Table1[[#This Row],[Nombre d’heures par semaines]],""))</f>
        <v/>
      </c>
      <c r="N164" s="2" t="str">
        <f>IF(Table1[[#This Row],[N°]]="","",IF(Table1[[#This Row],[Niveau de langue]]=$V$13,Table1[[#This Row],[Nombre d’heures par semaines]],""))</f>
        <v/>
      </c>
      <c r="O164" s="2" t="str">
        <f>IF(Table1[[#This Row],[N°]]="","",IF(Table1[[#This Row],[Référent pédagogique]]="OUI",Table1[[#This Row],[Nombre d’heures par semaines]],""))</f>
        <v/>
      </c>
      <c r="P164"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64" s="2"/>
      <c r="R164" s="2"/>
    </row>
    <row r="165" spans="1:18" x14ac:dyDescent="0.25">
      <c r="A165" s="12">
        <v>154</v>
      </c>
      <c r="B165" s="2" t="str">
        <f t="shared" si="2"/>
        <v/>
      </c>
      <c r="C165" s="2"/>
      <c r="D165" s="33"/>
      <c r="E165" s="34" t="str">
        <f>IF(Table1[[#This Row],[N°]]="","",VLOOKUP(Table1[[#This Row],[Unité]],Table2[[#All],[Nom de la mini-crèche]:[Qualifié]],11,FALSE))</f>
        <v/>
      </c>
      <c r="F165" s="33"/>
      <c r="G165" s="33"/>
      <c r="H165" s="35"/>
      <c r="I165" s="33"/>
      <c r="J165" s="33"/>
      <c r="K165" s="33"/>
      <c r="L165" s="3"/>
      <c r="M165" s="2" t="str">
        <f>IF(Table1[[#This Row],[N°]]="","",IF(Table1[[#This Row],[Niveau de langue]]=$V$12,Table1[[#This Row],[Nombre d’heures par semaines]],""))</f>
        <v/>
      </c>
      <c r="N165" s="2" t="str">
        <f>IF(Table1[[#This Row],[N°]]="","",IF(Table1[[#This Row],[Niveau de langue]]=$V$13,Table1[[#This Row],[Nombre d’heures par semaines]],""))</f>
        <v/>
      </c>
      <c r="O165" s="2" t="str">
        <f>IF(Table1[[#This Row],[N°]]="","",IF(Table1[[#This Row],[Référent pédagogique]]="OUI",Table1[[#This Row],[Nombre d’heures par semaines]],""))</f>
        <v/>
      </c>
      <c r="P165"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65" s="2"/>
      <c r="R165" s="2"/>
    </row>
    <row r="166" spans="1:18" x14ac:dyDescent="0.25">
      <c r="A166" s="12">
        <v>155</v>
      </c>
      <c r="B166" s="2" t="str">
        <f t="shared" si="2"/>
        <v/>
      </c>
      <c r="C166" s="2"/>
      <c r="D166" s="33"/>
      <c r="E166" s="34" t="str">
        <f>IF(Table1[[#This Row],[N°]]="","",VLOOKUP(Table1[[#This Row],[Unité]],Table2[[#All],[Nom de la mini-crèche]:[Qualifié]],11,FALSE))</f>
        <v/>
      </c>
      <c r="F166" s="33"/>
      <c r="G166" s="33"/>
      <c r="H166" s="35"/>
      <c r="I166" s="33"/>
      <c r="J166" s="33"/>
      <c r="K166" s="33"/>
      <c r="L166" s="3"/>
      <c r="M166" s="2" t="str">
        <f>IF(Table1[[#This Row],[N°]]="","",IF(Table1[[#This Row],[Niveau de langue]]=$V$12,Table1[[#This Row],[Nombre d’heures par semaines]],""))</f>
        <v/>
      </c>
      <c r="N166" s="2" t="str">
        <f>IF(Table1[[#This Row],[N°]]="","",IF(Table1[[#This Row],[Niveau de langue]]=$V$13,Table1[[#This Row],[Nombre d’heures par semaines]],""))</f>
        <v/>
      </c>
      <c r="O166" s="2" t="str">
        <f>IF(Table1[[#This Row],[N°]]="","",IF(Table1[[#This Row],[Référent pédagogique]]="OUI",Table1[[#This Row],[Nombre d’heures par semaines]],""))</f>
        <v/>
      </c>
      <c r="P166"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66" s="2"/>
      <c r="R166" s="2"/>
    </row>
    <row r="167" spans="1:18" x14ac:dyDescent="0.25">
      <c r="A167" s="12">
        <v>156</v>
      </c>
      <c r="B167" s="2" t="str">
        <f t="shared" si="2"/>
        <v/>
      </c>
      <c r="C167" s="2"/>
      <c r="D167" s="33"/>
      <c r="E167" s="34" t="str">
        <f>IF(Table1[[#This Row],[N°]]="","",VLOOKUP(Table1[[#This Row],[Unité]],Table2[[#All],[Nom de la mini-crèche]:[Qualifié]],11,FALSE))</f>
        <v/>
      </c>
      <c r="F167" s="33"/>
      <c r="G167" s="33"/>
      <c r="H167" s="35"/>
      <c r="I167" s="33"/>
      <c r="J167" s="33"/>
      <c r="K167" s="33"/>
      <c r="L167" s="3"/>
      <c r="M167" s="2" t="str">
        <f>IF(Table1[[#This Row],[N°]]="","",IF(Table1[[#This Row],[Niveau de langue]]=$V$12,Table1[[#This Row],[Nombre d’heures par semaines]],""))</f>
        <v/>
      </c>
      <c r="N167" s="2" t="str">
        <f>IF(Table1[[#This Row],[N°]]="","",IF(Table1[[#This Row],[Niveau de langue]]=$V$13,Table1[[#This Row],[Nombre d’heures par semaines]],""))</f>
        <v/>
      </c>
      <c r="O167" s="2" t="str">
        <f>IF(Table1[[#This Row],[N°]]="","",IF(Table1[[#This Row],[Référent pédagogique]]="OUI",Table1[[#This Row],[Nombre d’heures par semaines]],""))</f>
        <v/>
      </c>
      <c r="P167"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67" s="2"/>
      <c r="R167" s="2"/>
    </row>
    <row r="168" spans="1:18" x14ac:dyDescent="0.25">
      <c r="A168" s="12">
        <v>157</v>
      </c>
      <c r="B168" s="2" t="str">
        <f t="shared" si="2"/>
        <v/>
      </c>
      <c r="C168" s="2"/>
      <c r="D168" s="33"/>
      <c r="E168" s="34" t="str">
        <f>IF(Table1[[#This Row],[N°]]="","",VLOOKUP(Table1[[#This Row],[Unité]],Table2[[#All],[Nom de la mini-crèche]:[Qualifié]],11,FALSE))</f>
        <v/>
      </c>
      <c r="F168" s="33"/>
      <c r="G168" s="33"/>
      <c r="H168" s="35"/>
      <c r="I168" s="33"/>
      <c r="J168" s="33"/>
      <c r="K168" s="33"/>
      <c r="L168" s="3"/>
      <c r="M168" s="2" t="str">
        <f>IF(Table1[[#This Row],[N°]]="","",IF(Table1[[#This Row],[Niveau de langue]]=$V$12,Table1[[#This Row],[Nombre d’heures par semaines]],""))</f>
        <v/>
      </c>
      <c r="N168" s="2" t="str">
        <f>IF(Table1[[#This Row],[N°]]="","",IF(Table1[[#This Row],[Niveau de langue]]=$V$13,Table1[[#This Row],[Nombre d’heures par semaines]],""))</f>
        <v/>
      </c>
      <c r="O168" s="2" t="str">
        <f>IF(Table1[[#This Row],[N°]]="","",IF(Table1[[#This Row],[Référent pédagogique]]="OUI",Table1[[#This Row],[Nombre d’heures par semaines]],""))</f>
        <v/>
      </c>
      <c r="P168"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68" s="2"/>
      <c r="R168" s="2"/>
    </row>
    <row r="169" spans="1:18" x14ac:dyDescent="0.25">
      <c r="A169" s="12">
        <v>158</v>
      </c>
      <c r="B169" s="2" t="str">
        <f t="shared" si="2"/>
        <v/>
      </c>
      <c r="C169" s="2"/>
      <c r="D169" s="33"/>
      <c r="E169" s="34" t="str">
        <f>IF(Table1[[#This Row],[N°]]="","",VLOOKUP(Table1[[#This Row],[Unité]],Table2[[#All],[Nom de la mini-crèche]:[Qualifié]],11,FALSE))</f>
        <v/>
      </c>
      <c r="F169" s="33"/>
      <c r="G169" s="33"/>
      <c r="H169" s="35"/>
      <c r="I169" s="33"/>
      <c r="J169" s="33"/>
      <c r="K169" s="33"/>
      <c r="L169" s="3"/>
      <c r="M169" s="2" t="str">
        <f>IF(Table1[[#This Row],[N°]]="","",IF(Table1[[#This Row],[Niveau de langue]]=$V$12,Table1[[#This Row],[Nombre d’heures par semaines]],""))</f>
        <v/>
      </c>
      <c r="N169" s="2" t="str">
        <f>IF(Table1[[#This Row],[N°]]="","",IF(Table1[[#This Row],[Niveau de langue]]=$V$13,Table1[[#This Row],[Nombre d’heures par semaines]],""))</f>
        <v/>
      </c>
      <c r="O169" s="2" t="str">
        <f>IF(Table1[[#This Row],[N°]]="","",IF(Table1[[#This Row],[Référent pédagogique]]="OUI",Table1[[#This Row],[Nombre d’heures par semaines]],""))</f>
        <v/>
      </c>
      <c r="P169"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69" s="2"/>
      <c r="R169" s="2"/>
    </row>
    <row r="170" spans="1:18" x14ac:dyDescent="0.25">
      <c r="A170" s="12">
        <v>159</v>
      </c>
      <c r="B170" s="2" t="str">
        <f t="shared" si="2"/>
        <v/>
      </c>
      <c r="C170" s="2"/>
      <c r="D170" s="33"/>
      <c r="E170" s="34" t="str">
        <f>IF(Table1[[#This Row],[N°]]="","",VLOOKUP(Table1[[#This Row],[Unité]],Table2[[#All],[Nom de la mini-crèche]:[Qualifié]],11,FALSE))</f>
        <v/>
      </c>
      <c r="F170" s="33"/>
      <c r="G170" s="33"/>
      <c r="H170" s="35"/>
      <c r="I170" s="33"/>
      <c r="J170" s="33"/>
      <c r="K170" s="33"/>
      <c r="L170" s="3"/>
      <c r="M170" s="2" t="str">
        <f>IF(Table1[[#This Row],[N°]]="","",IF(Table1[[#This Row],[Niveau de langue]]=$V$12,Table1[[#This Row],[Nombre d’heures par semaines]],""))</f>
        <v/>
      </c>
      <c r="N170" s="2" t="str">
        <f>IF(Table1[[#This Row],[N°]]="","",IF(Table1[[#This Row],[Niveau de langue]]=$V$13,Table1[[#This Row],[Nombre d’heures par semaines]],""))</f>
        <v/>
      </c>
      <c r="O170" s="2" t="str">
        <f>IF(Table1[[#This Row],[N°]]="","",IF(Table1[[#This Row],[Référent pédagogique]]="OUI",Table1[[#This Row],[Nombre d’heures par semaines]],""))</f>
        <v/>
      </c>
      <c r="P170"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70" s="2"/>
      <c r="R170" s="2"/>
    </row>
    <row r="171" spans="1:18" x14ac:dyDescent="0.25">
      <c r="A171" s="12">
        <v>160</v>
      </c>
      <c r="B171" s="2" t="str">
        <f t="shared" si="2"/>
        <v/>
      </c>
      <c r="C171" s="2"/>
      <c r="D171" s="33"/>
      <c r="E171" s="34" t="str">
        <f>IF(Table1[[#This Row],[N°]]="","",VLOOKUP(Table1[[#This Row],[Unité]],Table2[[#All],[Nom de la mini-crèche]:[Qualifié]],11,FALSE))</f>
        <v/>
      </c>
      <c r="F171" s="33"/>
      <c r="G171" s="33"/>
      <c r="H171" s="35"/>
      <c r="I171" s="33"/>
      <c r="J171" s="33"/>
      <c r="K171" s="33"/>
      <c r="L171" s="3"/>
      <c r="M171" s="2" t="str">
        <f>IF(Table1[[#This Row],[N°]]="","",IF(Table1[[#This Row],[Niveau de langue]]=$V$12,Table1[[#This Row],[Nombre d’heures par semaines]],""))</f>
        <v/>
      </c>
      <c r="N171" s="2" t="str">
        <f>IF(Table1[[#This Row],[N°]]="","",IF(Table1[[#This Row],[Niveau de langue]]=$V$13,Table1[[#This Row],[Nombre d’heures par semaines]],""))</f>
        <v/>
      </c>
      <c r="O171" s="2" t="str">
        <f>IF(Table1[[#This Row],[N°]]="","",IF(Table1[[#This Row],[Référent pédagogique]]="OUI",Table1[[#This Row],[Nombre d’heures par semaines]],""))</f>
        <v/>
      </c>
      <c r="P171"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71" s="2"/>
      <c r="R171" s="2"/>
    </row>
    <row r="172" spans="1:18" x14ac:dyDescent="0.25">
      <c r="A172" s="12">
        <v>161</v>
      </c>
      <c r="B172" s="2" t="str">
        <f t="shared" si="2"/>
        <v/>
      </c>
      <c r="C172" s="2"/>
      <c r="D172" s="33"/>
      <c r="E172" s="34" t="str">
        <f>IF(Table1[[#This Row],[N°]]="","",VLOOKUP(Table1[[#This Row],[Unité]],Table2[[#All],[Nom de la mini-crèche]:[Qualifié]],11,FALSE))</f>
        <v/>
      </c>
      <c r="F172" s="33"/>
      <c r="G172" s="33"/>
      <c r="H172" s="35"/>
      <c r="I172" s="33"/>
      <c r="J172" s="33"/>
      <c r="K172" s="33"/>
      <c r="L172" s="3"/>
      <c r="M172" s="2" t="str">
        <f>IF(Table1[[#This Row],[N°]]="","",IF(Table1[[#This Row],[Niveau de langue]]=$V$12,Table1[[#This Row],[Nombre d’heures par semaines]],""))</f>
        <v/>
      </c>
      <c r="N172" s="2" t="str">
        <f>IF(Table1[[#This Row],[N°]]="","",IF(Table1[[#This Row],[Niveau de langue]]=$V$13,Table1[[#This Row],[Nombre d’heures par semaines]],""))</f>
        <v/>
      </c>
      <c r="O172" s="2" t="str">
        <f>IF(Table1[[#This Row],[N°]]="","",IF(Table1[[#This Row],[Référent pédagogique]]="OUI",Table1[[#This Row],[Nombre d’heures par semaines]],""))</f>
        <v/>
      </c>
      <c r="P172"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72" s="2"/>
      <c r="R172" s="2"/>
    </row>
    <row r="173" spans="1:18" x14ac:dyDescent="0.25">
      <c r="A173" s="12">
        <v>162</v>
      </c>
      <c r="B173" s="2" t="str">
        <f t="shared" si="2"/>
        <v/>
      </c>
      <c r="C173" s="2"/>
      <c r="D173" s="33"/>
      <c r="E173" s="34" t="str">
        <f>IF(Table1[[#This Row],[N°]]="","",VLOOKUP(Table1[[#This Row],[Unité]],Table2[[#All],[Nom de la mini-crèche]:[Qualifié]],11,FALSE))</f>
        <v/>
      </c>
      <c r="F173" s="33"/>
      <c r="G173" s="33"/>
      <c r="H173" s="35"/>
      <c r="I173" s="33"/>
      <c r="J173" s="33"/>
      <c r="K173" s="33"/>
      <c r="L173" s="3"/>
      <c r="M173" s="2" t="str">
        <f>IF(Table1[[#This Row],[N°]]="","",IF(Table1[[#This Row],[Niveau de langue]]=$V$12,Table1[[#This Row],[Nombre d’heures par semaines]],""))</f>
        <v/>
      </c>
      <c r="N173" s="2" t="str">
        <f>IF(Table1[[#This Row],[N°]]="","",IF(Table1[[#This Row],[Niveau de langue]]=$V$13,Table1[[#This Row],[Nombre d’heures par semaines]],""))</f>
        <v/>
      </c>
      <c r="O173" s="2" t="str">
        <f>IF(Table1[[#This Row],[N°]]="","",IF(Table1[[#This Row],[Référent pédagogique]]="OUI",Table1[[#This Row],[Nombre d’heures par semaines]],""))</f>
        <v/>
      </c>
      <c r="P173"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73" s="2"/>
      <c r="R173" s="2"/>
    </row>
    <row r="174" spans="1:18" x14ac:dyDescent="0.25">
      <c r="A174" s="12">
        <v>163</v>
      </c>
      <c r="B174" s="2" t="str">
        <f t="shared" si="2"/>
        <v/>
      </c>
      <c r="C174" s="2"/>
      <c r="D174" s="33"/>
      <c r="E174" s="34" t="str">
        <f>IF(Table1[[#This Row],[N°]]="","",VLOOKUP(Table1[[#This Row],[Unité]],Table2[[#All],[Nom de la mini-crèche]:[Qualifié]],11,FALSE))</f>
        <v/>
      </c>
      <c r="F174" s="33"/>
      <c r="G174" s="33"/>
      <c r="H174" s="35"/>
      <c r="I174" s="33"/>
      <c r="J174" s="33"/>
      <c r="K174" s="33"/>
      <c r="L174" s="3"/>
      <c r="M174" s="2" t="str">
        <f>IF(Table1[[#This Row],[N°]]="","",IF(Table1[[#This Row],[Niveau de langue]]=$V$12,Table1[[#This Row],[Nombre d’heures par semaines]],""))</f>
        <v/>
      </c>
      <c r="N174" s="2" t="str">
        <f>IF(Table1[[#This Row],[N°]]="","",IF(Table1[[#This Row],[Niveau de langue]]=$V$13,Table1[[#This Row],[Nombre d’heures par semaines]],""))</f>
        <v/>
      </c>
      <c r="O174" s="2" t="str">
        <f>IF(Table1[[#This Row],[N°]]="","",IF(Table1[[#This Row],[Référent pédagogique]]="OUI",Table1[[#This Row],[Nombre d’heures par semaines]],""))</f>
        <v/>
      </c>
      <c r="P174"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74" s="2"/>
      <c r="R174" s="2"/>
    </row>
    <row r="175" spans="1:18" x14ac:dyDescent="0.25">
      <c r="A175" s="12">
        <v>164</v>
      </c>
      <c r="B175" s="2" t="str">
        <f t="shared" si="2"/>
        <v/>
      </c>
      <c r="C175" s="2"/>
      <c r="D175" s="33"/>
      <c r="E175" s="34" t="str">
        <f>IF(Table1[[#This Row],[N°]]="","",VLOOKUP(Table1[[#This Row],[Unité]],Table2[[#All],[Nom de la mini-crèche]:[Qualifié]],11,FALSE))</f>
        <v/>
      </c>
      <c r="F175" s="33"/>
      <c r="G175" s="33"/>
      <c r="H175" s="35"/>
      <c r="I175" s="33"/>
      <c r="J175" s="33"/>
      <c r="K175" s="33"/>
      <c r="L175" s="3"/>
      <c r="M175" s="2" t="str">
        <f>IF(Table1[[#This Row],[N°]]="","",IF(Table1[[#This Row],[Niveau de langue]]=$V$12,Table1[[#This Row],[Nombre d’heures par semaines]],""))</f>
        <v/>
      </c>
      <c r="N175" s="2" t="str">
        <f>IF(Table1[[#This Row],[N°]]="","",IF(Table1[[#This Row],[Niveau de langue]]=$V$13,Table1[[#This Row],[Nombre d’heures par semaines]],""))</f>
        <v/>
      </c>
      <c r="O175" s="2" t="str">
        <f>IF(Table1[[#This Row],[N°]]="","",IF(Table1[[#This Row],[Référent pédagogique]]="OUI",Table1[[#This Row],[Nombre d’heures par semaines]],""))</f>
        <v/>
      </c>
      <c r="P175"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75" s="2"/>
      <c r="R175" s="2"/>
    </row>
    <row r="176" spans="1:18" x14ac:dyDescent="0.25">
      <c r="A176" s="12">
        <v>165</v>
      </c>
      <c r="B176" s="2" t="str">
        <f t="shared" si="2"/>
        <v/>
      </c>
      <c r="C176" s="2"/>
      <c r="D176" s="33"/>
      <c r="E176" s="34" t="str">
        <f>IF(Table1[[#This Row],[N°]]="","",VLOOKUP(Table1[[#This Row],[Unité]],Table2[[#All],[Nom de la mini-crèche]:[Qualifié]],11,FALSE))</f>
        <v/>
      </c>
      <c r="F176" s="33"/>
      <c r="G176" s="33"/>
      <c r="H176" s="35"/>
      <c r="I176" s="33"/>
      <c r="J176" s="33"/>
      <c r="K176" s="33"/>
      <c r="L176" s="3"/>
      <c r="M176" s="2" t="str">
        <f>IF(Table1[[#This Row],[N°]]="","",IF(Table1[[#This Row],[Niveau de langue]]=$V$12,Table1[[#This Row],[Nombre d’heures par semaines]],""))</f>
        <v/>
      </c>
      <c r="N176" s="2" t="str">
        <f>IF(Table1[[#This Row],[N°]]="","",IF(Table1[[#This Row],[Niveau de langue]]=$V$13,Table1[[#This Row],[Nombre d’heures par semaines]],""))</f>
        <v/>
      </c>
      <c r="O176" s="2" t="str">
        <f>IF(Table1[[#This Row],[N°]]="","",IF(Table1[[#This Row],[Référent pédagogique]]="OUI",Table1[[#This Row],[Nombre d’heures par semaines]],""))</f>
        <v/>
      </c>
      <c r="P176"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76" s="2"/>
      <c r="R176" s="2"/>
    </row>
    <row r="177" spans="1:18" x14ac:dyDescent="0.25">
      <c r="A177" s="12">
        <v>166</v>
      </c>
      <c r="B177" s="2" t="str">
        <f t="shared" si="2"/>
        <v/>
      </c>
      <c r="C177" s="2"/>
      <c r="D177" s="33"/>
      <c r="E177" s="34" t="str">
        <f>IF(Table1[[#This Row],[N°]]="","",VLOOKUP(Table1[[#This Row],[Unité]],Table2[[#All],[Nom de la mini-crèche]:[Qualifié]],11,FALSE))</f>
        <v/>
      </c>
      <c r="F177" s="33"/>
      <c r="G177" s="33"/>
      <c r="H177" s="35"/>
      <c r="I177" s="33"/>
      <c r="J177" s="33"/>
      <c r="K177" s="33"/>
      <c r="L177" s="3"/>
      <c r="M177" s="2" t="str">
        <f>IF(Table1[[#This Row],[N°]]="","",IF(Table1[[#This Row],[Niveau de langue]]=$V$12,Table1[[#This Row],[Nombre d’heures par semaines]],""))</f>
        <v/>
      </c>
      <c r="N177" s="2" t="str">
        <f>IF(Table1[[#This Row],[N°]]="","",IF(Table1[[#This Row],[Niveau de langue]]=$V$13,Table1[[#This Row],[Nombre d’heures par semaines]],""))</f>
        <v/>
      </c>
      <c r="O177" s="2" t="str">
        <f>IF(Table1[[#This Row],[N°]]="","",IF(Table1[[#This Row],[Référent pédagogique]]="OUI",Table1[[#This Row],[Nombre d’heures par semaines]],""))</f>
        <v/>
      </c>
      <c r="P177"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77" s="2"/>
      <c r="R177" s="2"/>
    </row>
    <row r="178" spans="1:18" x14ac:dyDescent="0.25">
      <c r="A178" s="12">
        <v>167</v>
      </c>
      <c r="B178" s="2" t="str">
        <f t="shared" si="2"/>
        <v/>
      </c>
      <c r="C178" s="2"/>
      <c r="D178" s="33"/>
      <c r="E178" s="34" t="str">
        <f>IF(Table1[[#This Row],[N°]]="","",VLOOKUP(Table1[[#This Row],[Unité]],Table2[[#All],[Nom de la mini-crèche]:[Qualifié]],11,FALSE))</f>
        <v/>
      </c>
      <c r="F178" s="33"/>
      <c r="G178" s="33"/>
      <c r="H178" s="35"/>
      <c r="I178" s="33"/>
      <c r="J178" s="33"/>
      <c r="K178" s="33"/>
      <c r="L178" s="3"/>
      <c r="M178" s="2" t="str">
        <f>IF(Table1[[#This Row],[N°]]="","",IF(Table1[[#This Row],[Niveau de langue]]=$V$12,Table1[[#This Row],[Nombre d’heures par semaines]],""))</f>
        <v/>
      </c>
      <c r="N178" s="2" t="str">
        <f>IF(Table1[[#This Row],[N°]]="","",IF(Table1[[#This Row],[Niveau de langue]]=$V$13,Table1[[#This Row],[Nombre d’heures par semaines]],""))</f>
        <v/>
      </c>
      <c r="O178" s="2" t="str">
        <f>IF(Table1[[#This Row],[N°]]="","",IF(Table1[[#This Row],[Référent pédagogique]]="OUI",Table1[[#This Row],[Nombre d’heures par semaines]],""))</f>
        <v/>
      </c>
      <c r="P178"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78" s="2"/>
      <c r="R178" s="2"/>
    </row>
    <row r="179" spans="1:18" x14ac:dyDescent="0.25">
      <c r="A179" s="12">
        <v>168</v>
      </c>
      <c r="B179" s="2" t="str">
        <f t="shared" si="2"/>
        <v/>
      </c>
      <c r="C179" s="2"/>
      <c r="D179" s="33"/>
      <c r="E179" s="34" t="str">
        <f>IF(Table1[[#This Row],[N°]]="","",VLOOKUP(Table1[[#This Row],[Unité]],Table2[[#All],[Nom de la mini-crèche]:[Qualifié]],11,FALSE))</f>
        <v/>
      </c>
      <c r="F179" s="33"/>
      <c r="G179" s="33"/>
      <c r="H179" s="35"/>
      <c r="I179" s="33"/>
      <c r="J179" s="33"/>
      <c r="K179" s="33"/>
      <c r="L179" s="3"/>
      <c r="M179" s="2" t="str">
        <f>IF(Table1[[#This Row],[N°]]="","",IF(Table1[[#This Row],[Niveau de langue]]=$V$12,Table1[[#This Row],[Nombre d’heures par semaines]],""))</f>
        <v/>
      </c>
      <c r="N179" s="2" t="str">
        <f>IF(Table1[[#This Row],[N°]]="","",IF(Table1[[#This Row],[Niveau de langue]]=$V$13,Table1[[#This Row],[Nombre d’heures par semaines]],""))</f>
        <v/>
      </c>
      <c r="O179" s="2" t="str">
        <f>IF(Table1[[#This Row],[N°]]="","",IF(Table1[[#This Row],[Référent pédagogique]]="OUI",Table1[[#This Row],[Nombre d’heures par semaines]],""))</f>
        <v/>
      </c>
      <c r="P179"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79" s="2"/>
      <c r="R179" s="2"/>
    </row>
    <row r="180" spans="1:18" x14ac:dyDescent="0.25">
      <c r="A180" s="12">
        <v>169</v>
      </c>
      <c r="B180" s="2" t="str">
        <f t="shared" si="2"/>
        <v/>
      </c>
      <c r="C180" s="2"/>
      <c r="D180" s="33"/>
      <c r="E180" s="34" t="str">
        <f>IF(Table1[[#This Row],[N°]]="","",VLOOKUP(Table1[[#This Row],[Unité]],Table2[[#All],[Nom de la mini-crèche]:[Qualifié]],11,FALSE))</f>
        <v/>
      </c>
      <c r="F180" s="33"/>
      <c r="G180" s="33"/>
      <c r="H180" s="35"/>
      <c r="I180" s="33"/>
      <c r="J180" s="33"/>
      <c r="K180" s="33"/>
      <c r="L180" s="3"/>
      <c r="M180" s="2" t="str">
        <f>IF(Table1[[#This Row],[N°]]="","",IF(Table1[[#This Row],[Niveau de langue]]=$V$12,Table1[[#This Row],[Nombre d’heures par semaines]],""))</f>
        <v/>
      </c>
      <c r="N180" s="2" t="str">
        <f>IF(Table1[[#This Row],[N°]]="","",IF(Table1[[#This Row],[Niveau de langue]]=$V$13,Table1[[#This Row],[Nombre d’heures par semaines]],""))</f>
        <v/>
      </c>
      <c r="O180" s="2" t="str">
        <f>IF(Table1[[#This Row],[N°]]="","",IF(Table1[[#This Row],[Référent pédagogique]]="OUI",Table1[[#This Row],[Nombre d’heures par semaines]],""))</f>
        <v/>
      </c>
      <c r="P180"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80" s="2"/>
      <c r="R180" s="2"/>
    </row>
    <row r="181" spans="1:18" x14ac:dyDescent="0.25">
      <c r="A181" s="12">
        <v>170</v>
      </c>
      <c r="B181" s="2" t="str">
        <f t="shared" si="2"/>
        <v/>
      </c>
      <c r="C181" s="2"/>
      <c r="D181" s="33"/>
      <c r="E181" s="34" t="str">
        <f>IF(Table1[[#This Row],[N°]]="","",VLOOKUP(Table1[[#This Row],[Unité]],Table2[[#All],[Nom de la mini-crèche]:[Qualifié]],11,FALSE))</f>
        <v/>
      </c>
      <c r="F181" s="33"/>
      <c r="G181" s="33"/>
      <c r="H181" s="35"/>
      <c r="I181" s="33"/>
      <c r="J181" s="33"/>
      <c r="K181" s="33"/>
      <c r="L181" s="3"/>
      <c r="M181" s="2" t="str">
        <f>IF(Table1[[#This Row],[N°]]="","",IF(Table1[[#This Row],[Niveau de langue]]=$V$12,Table1[[#This Row],[Nombre d’heures par semaines]],""))</f>
        <v/>
      </c>
      <c r="N181" s="2" t="str">
        <f>IF(Table1[[#This Row],[N°]]="","",IF(Table1[[#This Row],[Niveau de langue]]=$V$13,Table1[[#This Row],[Nombre d’heures par semaines]],""))</f>
        <v/>
      </c>
      <c r="O181" s="2" t="str">
        <f>IF(Table1[[#This Row],[N°]]="","",IF(Table1[[#This Row],[Référent pédagogique]]="OUI",Table1[[#This Row],[Nombre d’heures par semaines]],""))</f>
        <v/>
      </c>
      <c r="P181"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81" s="2"/>
      <c r="R181" s="2"/>
    </row>
    <row r="182" spans="1:18" x14ac:dyDescent="0.25">
      <c r="A182" s="12">
        <v>171</v>
      </c>
      <c r="B182" s="2" t="str">
        <f t="shared" si="2"/>
        <v/>
      </c>
      <c r="C182" s="2"/>
      <c r="D182" s="33"/>
      <c r="E182" s="34" t="str">
        <f>IF(Table1[[#This Row],[N°]]="","",VLOOKUP(Table1[[#This Row],[Unité]],Table2[[#All],[Nom de la mini-crèche]:[Qualifié]],11,FALSE))</f>
        <v/>
      </c>
      <c r="F182" s="33"/>
      <c r="G182" s="33"/>
      <c r="H182" s="35"/>
      <c r="I182" s="33"/>
      <c r="J182" s="33"/>
      <c r="K182" s="33"/>
      <c r="L182" s="3"/>
      <c r="M182" s="2" t="str">
        <f>IF(Table1[[#This Row],[N°]]="","",IF(Table1[[#This Row],[Niveau de langue]]=$V$12,Table1[[#This Row],[Nombre d’heures par semaines]],""))</f>
        <v/>
      </c>
      <c r="N182" s="2" t="str">
        <f>IF(Table1[[#This Row],[N°]]="","",IF(Table1[[#This Row],[Niveau de langue]]=$V$13,Table1[[#This Row],[Nombre d’heures par semaines]],""))</f>
        <v/>
      </c>
      <c r="O182" s="2" t="str">
        <f>IF(Table1[[#This Row],[N°]]="","",IF(Table1[[#This Row],[Référent pédagogique]]="OUI",Table1[[#This Row],[Nombre d’heures par semaines]],""))</f>
        <v/>
      </c>
      <c r="P182"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82" s="2"/>
      <c r="R182" s="2"/>
    </row>
    <row r="183" spans="1:18" x14ac:dyDescent="0.25">
      <c r="A183" s="12">
        <v>172</v>
      </c>
      <c r="B183" s="2" t="str">
        <f t="shared" si="2"/>
        <v/>
      </c>
      <c r="C183" s="2"/>
      <c r="D183" s="33"/>
      <c r="E183" s="34" t="str">
        <f>IF(Table1[[#This Row],[N°]]="","",VLOOKUP(Table1[[#This Row],[Unité]],Table2[[#All],[Nom de la mini-crèche]:[Qualifié]],11,FALSE))</f>
        <v/>
      </c>
      <c r="F183" s="33"/>
      <c r="G183" s="33"/>
      <c r="H183" s="35"/>
      <c r="I183" s="33"/>
      <c r="J183" s="33"/>
      <c r="K183" s="33"/>
      <c r="L183" s="3"/>
      <c r="M183" s="2" t="str">
        <f>IF(Table1[[#This Row],[N°]]="","",IF(Table1[[#This Row],[Niveau de langue]]=$V$12,Table1[[#This Row],[Nombre d’heures par semaines]],""))</f>
        <v/>
      </c>
      <c r="N183" s="2" t="str">
        <f>IF(Table1[[#This Row],[N°]]="","",IF(Table1[[#This Row],[Niveau de langue]]=$V$13,Table1[[#This Row],[Nombre d’heures par semaines]],""))</f>
        <v/>
      </c>
      <c r="O183" s="2" t="str">
        <f>IF(Table1[[#This Row],[N°]]="","",IF(Table1[[#This Row],[Référent pédagogique]]="OUI",Table1[[#This Row],[Nombre d’heures par semaines]],""))</f>
        <v/>
      </c>
      <c r="P183"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83" s="2"/>
      <c r="R183" s="2"/>
    </row>
    <row r="184" spans="1:18" x14ac:dyDescent="0.25">
      <c r="A184" s="12">
        <v>173</v>
      </c>
      <c r="B184" s="2" t="str">
        <f t="shared" si="2"/>
        <v/>
      </c>
      <c r="C184" s="2"/>
      <c r="D184" s="33"/>
      <c r="E184" s="34" t="str">
        <f>IF(Table1[[#This Row],[N°]]="","",VLOOKUP(Table1[[#This Row],[Unité]],Table2[[#All],[Nom de la mini-crèche]:[Qualifié]],11,FALSE))</f>
        <v/>
      </c>
      <c r="F184" s="33"/>
      <c r="G184" s="33"/>
      <c r="H184" s="35"/>
      <c r="I184" s="33"/>
      <c r="J184" s="33"/>
      <c r="K184" s="33"/>
      <c r="L184" s="3"/>
      <c r="M184" s="2" t="str">
        <f>IF(Table1[[#This Row],[N°]]="","",IF(Table1[[#This Row],[Niveau de langue]]=$V$12,Table1[[#This Row],[Nombre d’heures par semaines]],""))</f>
        <v/>
      </c>
      <c r="N184" s="2" t="str">
        <f>IF(Table1[[#This Row],[N°]]="","",IF(Table1[[#This Row],[Niveau de langue]]=$V$13,Table1[[#This Row],[Nombre d’heures par semaines]],""))</f>
        <v/>
      </c>
      <c r="O184" s="2" t="str">
        <f>IF(Table1[[#This Row],[N°]]="","",IF(Table1[[#This Row],[Référent pédagogique]]="OUI",Table1[[#This Row],[Nombre d’heures par semaines]],""))</f>
        <v/>
      </c>
      <c r="P184"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84" s="2"/>
      <c r="R184" s="2"/>
    </row>
    <row r="185" spans="1:18" x14ac:dyDescent="0.25">
      <c r="A185" s="12">
        <v>174</v>
      </c>
      <c r="B185" s="2" t="str">
        <f t="shared" si="2"/>
        <v/>
      </c>
      <c r="C185" s="2"/>
      <c r="D185" s="33"/>
      <c r="E185" s="34" t="str">
        <f>IF(Table1[[#This Row],[N°]]="","",VLOOKUP(Table1[[#This Row],[Unité]],Table2[[#All],[Nom de la mini-crèche]:[Qualifié]],11,FALSE))</f>
        <v/>
      </c>
      <c r="F185" s="33"/>
      <c r="G185" s="33"/>
      <c r="H185" s="35"/>
      <c r="I185" s="33"/>
      <c r="J185" s="33"/>
      <c r="K185" s="33"/>
      <c r="L185" s="3"/>
      <c r="M185" s="2" t="str">
        <f>IF(Table1[[#This Row],[N°]]="","",IF(Table1[[#This Row],[Niveau de langue]]=$V$12,Table1[[#This Row],[Nombre d’heures par semaines]],""))</f>
        <v/>
      </c>
      <c r="N185" s="2" t="str">
        <f>IF(Table1[[#This Row],[N°]]="","",IF(Table1[[#This Row],[Niveau de langue]]=$V$13,Table1[[#This Row],[Nombre d’heures par semaines]],""))</f>
        <v/>
      </c>
      <c r="O185" s="2" t="str">
        <f>IF(Table1[[#This Row],[N°]]="","",IF(Table1[[#This Row],[Référent pédagogique]]="OUI",Table1[[#This Row],[Nombre d’heures par semaines]],""))</f>
        <v/>
      </c>
      <c r="P185"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85" s="2"/>
      <c r="R185" s="2"/>
    </row>
    <row r="186" spans="1:18" x14ac:dyDescent="0.25">
      <c r="A186" s="12">
        <v>175</v>
      </c>
      <c r="B186" s="2" t="str">
        <f t="shared" si="2"/>
        <v/>
      </c>
      <c r="C186" s="2"/>
      <c r="D186" s="33"/>
      <c r="E186" s="34" t="str">
        <f>IF(Table1[[#This Row],[N°]]="","",VLOOKUP(Table1[[#This Row],[Unité]],Table2[[#All],[Nom de la mini-crèche]:[Qualifié]],11,FALSE))</f>
        <v/>
      </c>
      <c r="F186" s="33"/>
      <c r="G186" s="33"/>
      <c r="H186" s="35"/>
      <c r="I186" s="33"/>
      <c r="J186" s="33"/>
      <c r="K186" s="33"/>
      <c r="L186" s="3"/>
      <c r="M186" s="2" t="str">
        <f>IF(Table1[[#This Row],[N°]]="","",IF(Table1[[#This Row],[Niveau de langue]]=$V$12,Table1[[#This Row],[Nombre d’heures par semaines]],""))</f>
        <v/>
      </c>
      <c r="N186" s="2" t="str">
        <f>IF(Table1[[#This Row],[N°]]="","",IF(Table1[[#This Row],[Niveau de langue]]=$V$13,Table1[[#This Row],[Nombre d’heures par semaines]],""))</f>
        <v/>
      </c>
      <c r="O186" s="2" t="str">
        <f>IF(Table1[[#This Row],[N°]]="","",IF(Table1[[#This Row],[Référent pédagogique]]="OUI",Table1[[#This Row],[Nombre d’heures par semaines]],""))</f>
        <v/>
      </c>
      <c r="P186"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86" s="2"/>
      <c r="R186" s="2"/>
    </row>
    <row r="187" spans="1:18" x14ac:dyDescent="0.25">
      <c r="A187" s="12">
        <v>176</v>
      </c>
      <c r="B187" s="2" t="str">
        <f t="shared" si="2"/>
        <v/>
      </c>
      <c r="C187" s="2"/>
      <c r="D187" s="33"/>
      <c r="E187" s="34" t="str">
        <f>IF(Table1[[#This Row],[N°]]="","",VLOOKUP(Table1[[#This Row],[Unité]],Table2[[#All],[Nom de la mini-crèche]:[Qualifié]],11,FALSE))</f>
        <v/>
      </c>
      <c r="F187" s="33"/>
      <c r="G187" s="33"/>
      <c r="H187" s="35"/>
      <c r="I187" s="33"/>
      <c r="J187" s="33"/>
      <c r="K187" s="33"/>
      <c r="L187" s="3"/>
      <c r="M187" s="2" t="str">
        <f>IF(Table1[[#This Row],[N°]]="","",IF(Table1[[#This Row],[Niveau de langue]]=$V$12,Table1[[#This Row],[Nombre d’heures par semaines]],""))</f>
        <v/>
      </c>
      <c r="N187" s="2" t="str">
        <f>IF(Table1[[#This Row],[N°]]="","",IF(Table1[[#This Row],[Niveau de langue]]=$V$13,Table1[[#This Row],[Nombre d’heures par semaines]],""))</f>
        <v/>
      </c>
      <c r="O187" s="2" t="str">
        <f>IF(Table1[[#This Row],[N°]]="","",IF(Table1[[#This Row],[Référent pédagogique]]="OUI",Table1[[#This Row],[Nombre d’heures par semaines]],""))</f>
        <v/>
      </c>
      <c r="P187"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87" s="2"/>
      <c r="R187" s="2"/>
    </row>
    <row r="188" spans="1:18" x14ac:dyDescent="0.25">
      <c r="A188" s="12">
        <v>177</v>
      </c>
      <c r="B188" s="2" t="str">
        <f t="shared" si="2"/>
        <v/>
      </c>
      <c r="C188" s="2"/>
      <c r="D188" s="33"/>
      <c r="E188" s="34" t="str">
        <f>IF(Table1[[#This Row],[N°]]="","",VLOOKUP(Table1[[#This Row],[Unité]],Table2[[#All],[Nom de la mini-crèche]:[Qualifié]],11,FALSE))</f>
        <v/>
      </c>
      <c r="F188" s="33"/>
      <c r="G188" s="33"/>
      <c r="H188" s="35"/>
      <c r="I188" s="33"/>
      <c r="J188" s="33"/>
      <c r="K188" s="33"/>
      <c r="L188" s="3"/>
      <c r="M188" s="2" t="str">
        <f>IF(Table1[[#This Row],[N°]]="","",IF(Table1[[#This Row],[Niveau de langue]]=$V$12,Table1[[#This Row],[Nombre d’heures par semaines]],""))</f>
        <v/>
      </c>
      <c r="N188" s="2" t="str">
        <f>IF(Table1[[#This Row],[N°]]="","",IF(Table1[[#This Row],[Niveau de langue]]=$V$13,Table1[[#This Row],[Nombre d’heures par semaines]],""))</f>
        <v/>
      </c>
      <c r="O188" s="2" t="str">
        <f>IF(Table1[[#This Row],[N°]]="","",IF(Table1[[#This Row],[Référent pédagogique]]="OUI",Table1[[#This Row],[Nombre d’heures par semaines]],""))</f>
        <v/>
      </c>
      <c r="P188"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88" s="2"/>
      <c r="R188" s="2"/>
    </row>
    <row r="189" spans="1:18" x14ac:dyDescent="0.25">
      <c r="A189" s="12">
        <v>178</v>
      </c>
      <c r="B189" s="2" t="str">
        <f t="shared" si="2"/>
        <v/>
      </c>
      <c r="C189" s="2"/>
      <c r="D189" s="33"/>
      <c r="E189" s="34" t="str">
        <f>IF(Table1[[#This Row],[N°]]="","",VLOOKUP(Table1[[#This Row],[Unité]],Table2[[#All],[Nom de la mini-crèche]:[Qualifié]],11,FALSE))</f>
        <v/>
      </c>
      <c r="F189" s="33"/>
      <c r="G189" s="33"/>
      <c r="H189" s="35"/>
      <c r="I189" s="33"/>
      <c r="J189" s="33"/>
      <c r="K189" s="33"/>
      <c r="L189" s="3"/>
      <c r="M189" s="2" t="str">
        <f>IF(Table1[[#This Row],[N°]]="","",IF(Table1[[#This Row],[Niveau de langue]]=$V$12,Table1[[#This Row],[Nombre d’heures par semaines]],""))</f>
        <v/>
      </c>
      <c r="N189" s="2" t="str">
        <f>IF(Table1[[#This Row],[N°]]="","",IF(Table1[[#This Row],[Niveau de langue]]=$V$13,Table1[[#This Row],[Nombre d’heures par semaines]],""))</f>
        <v/>
      </c>
      <c r="O189" s="2" t="str">
        <f>IF(Table1[[#This Row],[N°]]="","",IF(Table1[[#This Row],[Référent pédagogique]]="OUI",Table1[[#This Row],[Nombre d’heures par semaines]],""))</f>
        <v/>
      </c>
      <c r="P189"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89" s="2"/>
      <c r="R189" s="2"/>
    </row>
    <row r="190" spans="1:18" x14ac:dyDescent="0.25">
      <c r="A190" s="12">
        <v>179</v>
      </c>
      <c r="B190" s="2" t="str">
        <f t="shared" si="2"/>
        <v/>
      </c>
      <c r="C190" s="2"/>
      <c r="D190" s="33"/>
      <c r="E190" s="34" t="str">
        <f>IF(Table1[[#This Row],[N°]]="","",VLOOKUP(Table1[[#This Row],[Unité]],Table2[[#All],[Nom de la mini-crèche]:[Qualifié]],11,FALSE))</f>
        <v/>
      </c>
      <c r="F190" s="33"/>
      <c r="G190" s="33"/>
      <c r="H190" s="35"/>
      <c r="I190" s="33"/>
      <c r="J190" s="33"/>
      <c r="K190" s="33"/>
      <c r="L190" s="3"/>
      <c r="M190" s="2" t="str">
        <f>IF(Table1[[#This Row],[N°]]="","",IF(Table1[[#This Row],[Niveau de langue]]=$V$12,Table1[[#This Row],[Nombre d’heures par semaines]],""))</f>
        <v/>
      </c>
      <c r="N190" s="2" t="str">
        <f>IF(Table1[[#This Row],[N°]]="","",IF(Table1[[#This Row],[Niveau de langue]]=$V$13,Table1[[#This Row],[Nombre d’heures par semaines]],""))</f>
        <v/>
      </c>
      <c r="O190" s="2" t="str">
        <f>IF(Table1[[#This Row],[N°]]="","",IF(Table1[[#This Row],[Référent pédagogique]]="OUI",Table1[[#This Row],[Nombre d’heures par semaines]],""))</f>
        <v/>
      </c>
      <c r="P190"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90" s="2"/>
      <c r="R190" s="2"/>
    </row>
    <row r="191" spans="1:18" x14ac:dyDescent="0.25">
      <c r="A191" s="12">
        <v>180</v>
      </c>
      <c r="B191" s="2" t="str">
        <f t="shared" si="2"/>
        <v/>
      </c>
      <c r="C191" s="2"/>
      <c r="D191" s="33"/>
      <c r="E191" s="34" t="str">
        <f>IF(Table1[[#This Row],[N°]]="","",VLOOKUP(Table1[[#This Row],[Unité]],Table2[[#All],[Nom de la mini-crèche]:[Qualifié]],11,FALSE))</f>
        <v/>
      </c>
      <c r="F191" s="33"/>
      <c r="G191" s="33"/>
      <c r="H191" s="35"/>
      <c r="I191" s="33"/>
      <c r="J191" s="33"/>
      <c r="K191" s="33"/>
      <c r="L191" s="3"/>
      <c r="M191" s="2" t="str">
        <f>IF(Table1[[#This Row],[N°]]="","",IF(Table1[[#This Row],[Niveau de langue]]=$V$12,Table1[[#This Row],[Nombre d’heures par semaines]],""))</f>
        <v/>
      </c>
      <c r="N191" s="2" t="str">
        <f>IF(Table1[[#This Row],[N°]]="","",IF(Table1[[#This Row],[Niveau de langue]]=$V$13,Table1[[#This Row],[Nombre d’heures par semaines]],""))</f>
        <v/>
      </c>
      <c r="O191" s="2" t="str">
        <f>IF(Table1[[#This Row],[N°]]="","",IF(Table1[[#This Row],[Référent pédagogique]]="OUI",Table1[[#This Row],[Nombre d’heures par semaines]],""))</f>
        <v/>
      </c>
      <c r="P191"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91" s="2"/>
      <c r="R191" s="2"/>
    </row>
    <row r="192" spans="1:18" x14ac:dyDescent="0.25">
      <c r="A192" s="12">
        <v>181</v>
      </c>
      <c r="B192" s="2" t="str">
        <f t="shared" si="2"/>
        <v/>
      </c>
      <c r="C192" s="2"/>
      <c r="D192" s="33"/>
      <c r="E192" s="34" t="str">
        <f>IF(Table1[[#This Row],[N°]]="","",VLOOKUP(Table1[[#This Row],[Unité]],Table2[[#All],[Nom de la mini-crèche]:[Qualifié]],11,FALSE))</f>
        <v/>
      </c>
      <c r="F192" s="33"/>
      <c r="G192" s="33"/>
      <c r="H192" s="35"/>
      <c r="I192" s="33"/>
      <c r="J192" s="33"/>
      <c r="K192" s="33"/>
      <c r="L192" s="3"/>
      <c r="M192" s="2" t="str">
        <f>IF(Table1[[#This Row],[N°]]="","",IF(Table1[[#This Row],[Niveau de langue]]=$V$12,Table1[[#This Row],[Nombre d’heures par semaines]],""))</f>
        <v/>
      </c>
      <c r="N192" s="2" t="str">
        <f>IF(Table1[[#This Row],[N°]]="","",IF(Table1[[#This Row],[Niveau de langue]]=$V$13,Table1[[#This Row],[Nombre d’heures par semaines]],""))</f>
        <v/>
      </c>
      <c r="O192" s="2" t="str">
        <f>IF(Table1[[#This Row],[N°]]="","",IF(Table1[[#This Row],[Référent pédagogique]]="OUI",Table1[[#This Row],[Nombre d’heures par semaines]],""))</f>
        <v/>
      </c>
      <c r="P192"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92" s="2"/>
      <c r="R192" s="2"/>
    </row>
    <row r="193" spans="1:18" x14ac:dyDescent="0.25">
      <c r="A193" s="12">
        <v>182</v>
      </c>
      <c r="B193" s="2" t="str">
        <f t="shared" si="2"/>
        <v/>
      </c>
      <c r="C193" s="2"/>
      <c r="D193" s="33"/>
      <c r="E193" s="34" t="str">
        <f>IF(Table1[[#This Row],[N°]]="","",VLOOKUP(Table1[[#This Row],[Unité]],Table2[[#All],[Nom de la mini-crèche]:[Qualifié]],11,FALSE))</f>
        <v/>
      </c>
      <c r="F193" s="33"/>
      <c r="G193" s="33"/>
      <c r="H193" s="35"/>
      <c r="I193" s="33"/>
      <c r="J193" s="33"/>
      <c r="K193" s="33"/>
      <c r="L193" s="3"/>
      <c r="M193" s="2" t="str">
        <f>IF(Table1[[#This Row],[N°]]="","",IF(Table1[[#This Row],[Niveau de langue]]=$V$12,Table1[[#This Row],[Nombre d’heures par semaines]],""))</f>
        <v/>
      </c>
      <c r="N193" s="2" t="str">
        <f>IF(Table1[[#This Row],[N°]]="","",IF(Table1[[#This Row],[Niveau de langue]]=$V$13,Table1[[#This Row],[Nombre d’heures par semaines]],""))</f>
        <v/>
      </c>
      <c r="O193" s="2" t="str">
        <f>IF(Table1[[#This Row],[N°]]="","",IF(Table1[[#This Row],[Référent pédagogique]]="OUI",Table1[[#This Row],[Nombre d’heures par semaines]],""))</f>
        <v/>
      </c>
      <c r="P193"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93" s="2"/>
      <c r="R193" s="2"/>
    </row>
    <row r="194" spans="1:18" x14ac:dyDescent="0.25">
      <c r="A194" s="12">
        <v>183</v>
      </c>
      <c r="B194" s="2" t="str">
        <f t="shared" si="2"/>
        <v/>
      </c>
      <c r="C194" s="2"/>
      <c r="D194" s="33"/>
      <c r="E194" s="34" t="str">
        <f>IF(Table1[[#This Row],[N°]]="","",VLOOKUP(Table1[[#This Row],[Unité]],Table2[[#All],[Nom de la mini-crèche]:[Qualifié]],11,FALSE))</f>
        <v/>
      </c>
      <c r="F194" s="33"/>
      <c r="G194" s="33"/>
      <c r="H194" s="35"/>
      <c r="I194" s="33"/>
      <c r="J194" s="33"/>
      <c r="K194" s="33"/>
      <c r="L194" s="3"/>
      <c r="M194" s="2" t="str">
        <f>IF(Table1[[#This Row],[N°]]="","",IF(Table1[[#This Row],[Niveau de langue]]=$V$12,Table1[[#This Row],[Nombre d’heures par semaines]],""))</f>
        <v/>
      </c>
      <c r="N194" s="2" t="str">
        <f>IF(Table1[[#This Row],[N°]]="","",IF(Table1[[#This Row],[Niveau de langue]]=$V$13,Table1[[#This Row],[Nombre d’heures par semaines]],""))</f>
        <v/>
      </c>
      <c r="O194" s="2" t="str">
        <f>IF(Table1[[#This Row],[N°]]="","",IF(Table1[[#This Row],[Référent pédagogique]]="OUI",Table1[[#This Row],[Nombre d’heures par semaines]],""))</f>
        <v/>
      </c>
      <c r="P194"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94" s="2"/>
      <c r="R194" s="2"/>
    </row>
    <row r="195" spans="1:18" x14ac:dyDescent="0.25">
      <c r="A195" s="12">
        <v>184</v>
      </c>
      <c r="B195" s="2" t="str">
        <f t="shared" si="2"/>
        <v/>
      </c>
      <c r="C195" s="2"/>
      <c r="D195" s="33"/>
      <c r="E195" s="34" t="str">
        <f>IF(Table1[[#This Row],[N°]]="","",VLOOKUP(Table1[[#This Row],[Unité]],Table2[[#All],[Nom de la mini-crèche]:[Qualifié]],11,FALSE))</f>
        <v/>
      </c>
      <c r="F195" s="33"/>
      <c r="G195" s="33"/>
      <c r="H195" s="35"/>
      <c r="I195" s="33"/>
      <c r="J195" s="33"/>
      <c r="K195" s="33"/>
      <c r="L195" s="3"/>
      <c r="M195" s="2" t="str">
        <f>IF(Table1[[#This Row],[N°]]="","",IF(Table1[[#This Row],[Niveau de langue]]=$V$12,Table1[[#This Row],[Nombre d’heures par semaines]],""))</f>
        <v/>
      </c>
      <c r="N195" s="2" t="str">
        <f>IF(Table1[[#This Row],[N°]]="","",IF(Table1[[#This Row],[Niveau de langue]]=$V$13,Table1[[#This Row],[Nombre d’heures par semaines]],""))</f>
        <v/>
      </c>
      <c r="O195" s="2" t="str">
        <f>IF(Table1[[#This Row],[N°]]="","",IF(Table1[[#This Row],[Référent pédagogique]]="OUI",Table1[[#This Row],[Nombre d’heures par semaines]],""))</f>
        <v/>
      </c>
      <c r="P195"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95" s="2"/>
      <c r="R195" s="2"/>
    </row>
    <row r="196" spans="1:18" x14ac:dyDescent="0.25">
      <c r="A196" s="12">
        <v>185</v>
      </c>
      <c r="B196" s="2" t="str">
        <f t="shared" si="2"/>
        <v/>
      </c>
      <c r="C196" s="2"/>
      <c r="D196" s="33"/>
      <c r="E196" s="34" t="str">
        <f>IF(Table1[[#This Row],[N°]]="","",VLOOKUP(Table1[[#This Row],[Unité]],Table2[[#All],[Nom de la mini-crèche]:[Qualifié]],11,FALSE))</f>
        <v/>
      </c>
      <c r="F196" s="33"/>
      <c r="G196" s="33"/>
      <c r="H196" s="35"/>
      <c r="I196" s="33"/>
      <c r="J196" s="33"/>
      <c r="K196" s="33"/>
      <c r="L196" s="3"/>
      <c r="M196" s="2" t="str">
        <f>IF(Table1[[#This Row],[N°]]="","",IF(Table1[[#This Row],[Niveau de langue]]=$V$12,Table1[[#This Row],[Nombre d’heures par semaines]],""))</f>
        <v/>
      </c>
      <c r="N196" s="2" t="str">
        <f>IF(Table1[[#This Row],[N°]]="","",IF(Table1[[#This Row],[Niveau de langue]]=$V$13,Table1[[#This Row],[Nombre d’heures par semaines]],""))</f>
        <v/>
      </c>
      <c r="O196" s="2" t="str">
        <f>IF(Table1[[#This Row],[N°]]="","",IF(Table1[[#This Row],[Référent pédagogique]]="OUI",Table1[[#This Row],[Nombre d’heures par semaines]],""))</f>
        <v/>
      </c>
      <c r="P196"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96" s="2"/>
      <c r="R196" s="2"/>
    </row>
    <row r="197" spans="1:18" x14ac:dyDescent="0.25">
      <c r="A197" s="12">
        <v>186</v>
      </c>
      <c r="B197" s="2" t="str">
        <f t="shared" si="2"/>
        <v/>
      </c>
      <c r="C197" s="2"/>
      <c r="D197" s="33"/>
      <c r="E197" s="34" t="str">
        <f>IF(Table1[[#This Row],[N°]]="","",VLOOKUP(Table1[[#This Row],[Unité]],Table2[[#All],[Nom de la mini-crèche]:[Qualifié]],11,FALSE))</f>
        <v/>
      </c>
      <c r="F197" s="33"/>
      <c r="G197" s="33"/>
      <c r="H197" s="35"/>
      <c r="I197" s="33"/>
      <c r="J197" s="33"/>
      <c r="K197" s="33"/>
      <c r="L197" s="3"/>
      <c r="M197" s="2" t="str">
        <f>IF(Table1[[#This Row],[N°]]="","",IF(Table1[[#This Row],[Niveau de langue]]=$V$12,Table1[[#This Row],[Nombre d’heures par semaines]],""))</f>
        <v/>
      </c>
      <c r="N197" s="2" t="str">
        <f>IF(Table1[[#This Row],[N°]]="","",IF(Table1[[#This Row],[Niveau de langue]]=$V$13,Table1[[#This Row],[Nombre d’heures par semaines]],""))</f>
        <v/>
      </c>
      <c r="O197" s="2" t="str">
        <f>IF(Table1[[#This Row],[N°]]="","",IF(Table1[[#This Row],[Référent pédagogique]]="OUI",Table1[[#This Row],[Nombre d’heures par semaines]],""))</f>
        <v/>
      </c>
      <c r="P197"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97" s="2"/>
      <c r="R197" s="2"/>
    </row>
    <row r="198" spans="1:18" x14ac:dyDescent="0.25">
      <c r="A198" s="12">
        <v>187</v>
      </c>
      <c r="B198" s="2" t="str">
        <f t="shared" si="2"/>
        <v/>
      </c>
      <c r="C198" s="2"/>
      <c r="D198" s="33"/>
      <c r="E198" s="34" t="str">
        <f>IF(Table1[[#This Row],[N°]]="","",VLOOKUP(Table1[[#This Row],[Unité]],Table2[[#All],[Nom de la mini-crèche]:[Qualifié]],11,FALSE))</f>
        <v/>
      </c>
      <c r="F198" s="33"/>
      <c r="G198" s="33"/>
      <c r="H198" s="35"/>
      <c r="I198" s="33"/>
      <c r="J198" s="33"/>
      <c r="K198" s="33"/>
      <c r="L198" s="3"/>
      <c r="M198" s="2" t="str">
        <f>IF(Table1[[#This Row],[N°]]="","",IF(Table1[[#This Row],[Niveau de langue]]=$V$12,Table1[[#This Row],[Nombre d’heures par semaines]],""))</f>
        <v/>
      </c>
      <c r="N198" s="2" t="str">
        <f>IF(Table1[[#This Row],[N°]]="","",IF(Table1[[#This Row],[Niveau de langue]]=$V$13,Table1[[#This Row],[Nombre d’heures par semaines]],""))</f>
        <v/>
      </c>
      <c r="O198" s="2" t="str">
        <f>IF(Table1[[#This Row],[N°]]="","",IF(Table1[[#This Row],[Référent pédagogique]]="OUI",Table1[[#This Row],[Nombre d’heures par semaines]],""))</f>
        <v/>
      </c>
      <c r="P198"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98" s="2"/>
      <c r="R198" s="2"/>
    </row>
    <row r="199" spans="1:18" x14ac:dyDescent="0.25">
      <c r="A199" s="12">
        <v>188</v>
      </c>
      <c r="B199" s="2" t="str">
        <f t="shared" si="2"/>
        <v/>
      </c>
      <c r="C199" s="2"/>
      <c r="D199" s="33"/>
      <c r="E199" s="34" t="str">
        <f>IF(Table1[[#This Row],[N°]]="","",VLOOKUP(Table1[[#This Row],[Unité]],Table2[[#All],[Nom de la mini-crèche]:[Qualifié]],11,FALSE))</f>
        <v/>
      </c>
      <c r="F199" s="33"/>
      <c r="G199" s="33"/>
      <c r="H199" s="35"/>
      <c r="I199" s="33"/>
      <c r="J199" s="33"/>
      <c r="K199" s="33"/>
      <c r="L199" s="3"/>
      <c r="M199" s="2" t="str">
        <f>IF(Table1[[#This Row],[N°]]="","",IF(Table1[[#This Row],[Niveau de langue]]=$V$12,Table1[[#This Row],[Nombre d’heures par semaines]],""))</f>
        <v/>
      </c>
      <c r="N199" s="2" t="str">
        <f>IF(Table1[[#This Row],[N°]]="","",IF(Table1[[#This Row],[Niveau de langue]]=$V$13,Table1[[#This Row],[Nombre d’heures par semaines]],""))</f>
        <v/>
      </c>
      <c r="O199" s="2" t="str">
        <f>IF(Table1[[#This Row],[N°]]="","",IF(Table1[[#This Row],[Référent pédagogique]]="OUI",Table1[[#This Row],[Nombre d’heures par semaines]],""))</f>
        <v/>
      </c>
      <c r="P199"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199" s="2"/>
      <c r="R199" s="2"/>
    </row>
    <row r="200" spans="1:18" x14ac:dyDescent="0.25">
      <c r="A200" s="12">
        <v>189</v>
      </c>
      <c r="B200" s="2" t="str">
        <f t="shared" si="2"/>
        <v/>
      </c>
      <c r="C200" s="2"/>
      <c r="D200" s="33"/>
      <c r="E200" s="34" t="str">
        <f>IF(Table1[[#This Row],[N°]]="","",VLOOKUP(Table1[[#This Row],[Unité]],Table2[[#All],[Nom de la mini-crèche]:[Qualifié]],11,FALSE))</f>
        <v/>
      </c>
      <c r="F200" s="33"/>
      <c r="G200" s="33"/>
      <c r="H200" s="35"/>
      <c r="I200" s="33"/>
      <c r="J200" s="33"/>
      <c r="K200" s="33"/>
      <c r="L200" s="3"/>
      <c r="M200" s="2" t="str">
        <f>IF(Table1[[#This Row],[N°]]="","",IF(Table1[[#This Row],[Niveau de langue]]=$V$12,Table1[[#This Row],[Nombre d’heures par semaines]],""))</f>
        <v/>
      </c>
      <c r="N200" s="2" t="str">
        <f>IF(Table1[[#This Row],[N°]]="","",IF(Table1[[#This Row],[Niveau de langue]]=$V$13,Table1[[#This Row],[Nombre d’heures par semaines]],""))</f>
        <v/>
      </c>
      <c r="O200" s="2" t="str">
        <f>IF(Table1[[#This Row],[N°]]="","",IF(Table1[[#This Row],[Référent pédagogique]]="OUI",Table1[[#This Row],[Nombre d’heures par semaines]],""))</f>
        <v/>
      </c>
      <c r="P200"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00" s="2"/>
      <c r="R200" s="2"/>
    </row>
    <row r="201" spans="1:18" x14ac:dyDescent="0.25">
      <c r="A201" s="12">
        <v>190</v>
      </c>
      <c r="B201" s="2" t="str">
        <f t="shared" si="2"/>
        <v/>
      </c>
      <c r="C201" s="2"/>
      <c r="D201" s="33"/>
      <c r="E201" s="34" t="str">
        <f>IF(Table1[[#This Row],[N°]]="","",VLOOKUP(Table1[[#This Row],[Unité]],Table2[[#All],[Nom de la mini-crèche]:[Qualifié]],11,FALSE))</f>
        <v/>
      </c>
      <c r="F201" s="33"/>
      <c r="G201" s="33"/>
      <c r="H201" s="35"/>
      <c r="I201" s="33"/>
      <c r="J201" s="33"/>
      <c r="K201" s="33"/>
      <c r="L201" s="3"/>
      <c r="M201" s="2" t="str">
        <f>IF(Table1[[#This Row],[N°]]="","",IF(Table1[[#This Row],[Niveau de langue]]=$V$12,Table1[[#This Row],[Nombre d’heures par semaines]],""))</f>
        <v/>
      </c>
      <c r="N201" s="2" t="str">
        <f>IF(Table1[[#This Row],[N°]]="","",IF(Table1[[#This Row],[Niveau de langue]]=$V$13,Table1[[#This Row],[Nombre d’heures par semaines]],""))</f>
        <v/>
      </c>
      <c r="O201" s="2" t="str">
        <f>IF(Table1[[#This Row],[N°]]="","",IF(Table1[[#This Row],[Référent pédagogique]]="OUI",Table1[[#This Row],[Nombre d’heures par semaines]],""))</f>
        <v/>
      </c>
      <c r="P201"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01" s="2"/>
      <c r="R201" s="2"/>
    </row>
    <row r="202" spans="1:18" x14ac:dyDescent="0.25">
      <c r="A202" s="12">
        <v>191</v>
      </c>
      <c r="B202" s="2" t="str">
        <f t="shared" si="2"/>
        <v/>
      </c>
      <c r="C202" s="2"/>
      <c r="D202" s="33"/>
      <c r="E202" s="34" t="str">
        <f>IF(Table1[[#This Row],[N°]]="","",VLOOKUP(Table1[[#This Row],[Unité]],Table2[[#All],[Nom de la mini-crèche]:[Qualifié]],11,FALSE))</f>
        <v/>
      </c>
      <c r="F202" s="33"/>
      <c r="G202" s="33"/>
      <c r="H202" s="35"/>
      <c r="I202" s="33"/>
      <c r="J202" s="33"/>
      <c r="K202" s="33"/>
      <c r="L202" s="3"/>
      <c r="M202" s="2" t="str">
        <f>IF(Table1[[#This Row],[N°]]="","",IF(Table1[[#This Row],[Niveau de langue]]=$V$12,Table1[[#This Row],[Nombre d’heures par semaines]],""))</f>
        <v/>
      </c>
      <c r="N202" s="2" t="str">
        <f>IF(Table1[[#This Row],[N°]]="","",IF(Table1[[#This Row],[Niveau de langue]]=$V$13,Table1[[#This Row],[Nombre d’heures par semaines]],""))</f>
        <v/>
      </c>
      <c r="O202" s="2" t="str">
        <f>IF(Table1[[#This Row],[N°]]="","",IF(Table1[[#This Row],[Référent pédagogique]]="OUI",Table1[[#This Row],[Nombre d’heures par semaines]],""))</f>
        <v/>
      </c>
      <c r="P202"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02" s="2"/>
      <c r="R202" s="2"/>
    </row>
    <row r="203" spans="1:18" x14ac:dyDescent="0.25">
      <c r="A203" s="12">
        <v>192</v>
      </c>
      <c r="B203" s="2" t="str">
        <f t="shared" si="2"/>
        <v/>
      </c>
      <c r="C203" s="2"/>
      <c r="D203" s="33"/>
      <c r="E203" s="34" t="str">
        <f>IF(Table1[[#This Row],[N°]]="","",VLOOKUP(Table1[[#This Row],[Unité]],Table2[[#All],[Nom de la mini-crèche]:[Qualifié]],11,FALSE))</f>
        <v/>
      </c>
      <c r="F203" s="33"/>
      <c r="G203" s="33"/>
      <c r="H203" s="35"/>
      <c r="I203" s="33"/>
      <c r="J203" s="33"/>
      <c r="K203" s="33"/>
      <c r="L203" s="3"/>
      <c r="M203" s="2" t="str">
        <f>IF(Table1[[#This Row],[N°]]="","",IF(Table1[[#This Row],[Niveau de langue]]=$V$12,Table1[[#This Row],[Nombre d’heures par semaines]],""))</f>
        <v/>
      </c>
      <c r="N203" s="2" t="str">
        <f>IF(Table1[[#This Row],[N°]]="","",IF(Table1[[#This Row],[Niveau de langue]]=$V$13,Table1[[#This Row],[Nombre d’heures par semaines]],""))</f>
        <v/>
      </c>
      <c r="O203" s="2" t="str">
        <f>IF(Table1[[#This Row],[N°]]="","",IF(Table1[[#This Row],[Référent pédagogique]]="OUI",Table1[[#This Row],[Nombre d’heures par semaines]],""))</f>
        <v/>
      </c>
      <c r="P203"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03" s="2"/>
      <c r="R203" s="2"/>
    </row>
    <row r="204" spans="1:18" x14ac:dyDescent="0.25">
      <c r="A204" s="12">
        <v>193</v>
      </c>
      <c r="B204" s="2" t="str">
        <f t="shared" si="2"/>
        <v/>
      </c>
      <c r="C204" s="2"/>
      <c r="D204" s="33"/>
      <c r="E204" s="34" t="str">
        <f>IF(Table1[[#This Row],[N°]]="","",VLOOKUP(Table1[[#This Row],[Unité]],Table2[[#All],[Nom de la mini-crèche]:[Qualifié]],11,FALSE))</f>
        <v/>
      </c>
      <c r="F204" s="33"/>
      <c r="G204" s="33"/>
      <c r="H204" s="35"/>
      <c r="I204" s="33"/>
      <c r="J204" s="33"/>
      <c r="K204" s="33"/>
      <c r="L204" s="3"/>
      <c r="M204" s="2" t="str">
        <f>IF(Table1[[#This Row],[N°]]="","",IF(Table1[[#This Row],[Niveau de langue]]=$V$12,Table1[[#This Row],[Nombre d’heures par semaines]],""))</f>
        <v/>
      </c>
      <c r="N204" s="2" t="str">
        <f>IF(Table1[[#This Row],[N°]]="","",IF(Table1[[#This Row],[Niveau de langue]]=$V$13,Table1[[#This Row],[Nombre d’heures par semaines]],""))</f>
        <v/>
      </c>
      <c r="O204" s="2" t="str">
        <f>IF(Table1[[#This Row],[N°]]="","",IF(Table1[[#This Row],[Référent pédagogique]]="OUI",Table1[[#This Row],[Nombre d’heures par semaines]],""))</f>
        <v/>
      </c>
      <c r="P204"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04" s="2"/>
      <c r="R204" s="2"/>
    </row>
    <row r="205" spans="1:18" x14ac:dyDescent="0.25">
      <c r="A205" s="12">
        <v>194</v>
      </c>
      <c r="B205" s="2" t="str">
        <f t="shared" ref="B205:B268" si="3">IF(H205="","",A205)</f>
        <v/>
      </c>
      <c r="C205" s="2"/>
      <c r="D205" s="33"/>
      <c r="E205" s="34" t="str">
        <f>IF(Table1[[#This Row],[N°]]="","",VLOOKUP(Table1[[#This Row],[Unité]],Table2[[#All],[Nom de la mini-crèche]:[Qualifié]],11,FALSE))</f>
        <v/>
      </c>
      <c r="F205" s="33"/>
      <c r="G205" s="33"/>
      <c r="H205" s="35"/>
      <c r="I205" s="33"/>
      <c r="J205" s="33"/>
      <c r="K205" s="33"/>
      <c r="L205" s="3"/>
      <c r="M205" s="2" t="str">
        <f>IF(Table1[[#This Row],[N°]]="","",IF(Table1[[#This Row],[Niveau de langue]]=$V$12,Table1[[#This Row],[Nombre d’heures par semaines]],""))</f>
        <v/>
      </c>
      <c r="N205" s="2" t="str">
        <f>IF(Table1[[#This Row],[N°]]="","",IF(Table1[[#This Row],[Niveau de langue]]=$V$13,Table1[[#This Row],[Nombre d’heures par semaines]],""))</f>
        <v/>
      </c>
      <c r="O205" s="2" t="str">
        <f>IF(Table1[[#This Row],[N°]]="","",IF(Table1[[#This Row],[Référent pédagogique]]="OUI",Table1[[#This Row],[Nombre d’heures par semaines]],""))</f>
        <v/>
      </c>
      <c r="P205"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05" s="2"/>
      <c r="R205" s="2"/>
    </row>
    <row r="206" spans="1:18" x14ac:dyDescent="0.25">
      <c r="A206" s="12">
        <v>195</v>
      </c>
      <c r="B206" s="2" t="str">
        <f t="shared" si="3"/>
        <v/>
      </c>
      <c r="C206" s="2"/>
      <c r="D206" s="33"/>
      <c r="E206" s="34" t="str">
        <f>IF(Table1[[#This Row],[N°]]="","",VLOOKUP(Table1[[#This Row],[Unité]],Table2[[#All],[Nom de la mini-crèche]:[Qualifié]],11,FALSE))</f>
        <v/>
      </c>
      <c r="F206" s="33"/>
      <c r="G206" s="33"/>
      <c r="H206" s="35"/>
      <c r="I206" s="33"/>
      <c r="J206" s="33"/>
      <c r="K206" s="33"/>
      <c r="L206" s="3"/>
      <c r="M206" s="2" t="str">
        <f>IF(Table1[[#This Row],[N°]]="","",IF(Table1[[#This Row],[Niveau de langue]]=$V$12,Table1[[#This Row],[Nombre d’heures par semaines]],""))</f>
        <v/>
      </c>
      <c r="N206" s="2" t="str">
        <f>IF(Table1[[#This Row],[N°]]="","",IF(Table1[[#This Row],[Niveau de langue]]=$V$13,Table1[[#This Row],[Nombre d’heures par semaines]],""))</f>
        <v/>
      </c>
      <c r="O206" s="2" t="str">
        <f>IF(Table1[[#This Row],[N°]]="","",IF(Table1[[#This Row],[Référent pédagogique]]="OUI",Table1[[#This Row],[Nombre d’heures par semaines]],""))</f>
        <v/>
      </c>
      <c r="P206"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06" s="2"/>
      <c r="R206" s="2"/>
    </row>
    <row r="207" spans="1:18" x14ac:dyDescent="0.25">
      <c r="A207" s="12">
        <v>196</v>
      </c>
      <c r="B207" s="2" t="str">
        <f t="shared" si="3"/>
        <v/>
      </c>
      <c r="C207" s="2"/>
      <c r="D207" s="33"/>
      <c r="E207" s="34" t="str">
        <f>IF(Table1[[#This Row],[N°]]="","",VLOOKUP(Table1[[#This Row],[Unité]],Table2[[#All],[Nom de la mini-crèche]:[Qualifié]],11,FALSE))</f>
        <v/>
      </c>
      <c r="F207" s="33"/>
      <c r="G207" s="33"/>
      <c r="H207" s="35"/>
      <c r="I207" s="33"/>
      <c r="J207" s="33"/>
      <c r="K207" s="33"/>
      <c r="L207" s="3"/>
      <c r="M207" s="2" t="str">
        <f>IF(Table1[[#This Row],[N°]]="","",IF(Table1[[#This Row],[Niveau de langue]]=$V$12,Table1[[#This Row],[Nombre d’heures par semaines]],""))</f>
        <v/>
      </c>
      <c r="N207" s="2" t="str">
        <f>IF(Table1[[#This Row],[N°]]="","",IF(Table1[[#This Row],[Niveau de langue]]=$V$13,Table1[[#This Row],[Nombre d’heures par semaines]],""))</f>
        <v/>
      </c>
      <c r="O207" s="2" t="str">
        <f>IF(Table1[[#This Row],[N°]]="","",IF(Table1[[#This Row],[Référent pédagogique]]="OUI",Table1[[#This Row],[Nombre d’heures par semaines]],""))</f>
        <v/>
      </c>
      <c r="P207"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07" s="2"/>
      <c r="R207" s="2"/>
    </row>
    <row r="208" spans="1:18" x14ac:dyDescent="0.25">
      <c r="A208" s="12">
        <v>197</v>
      </c>
      <c r="B208" s="2" t="str">
        <f t="shared" si="3"/>
        <v/>
      </c>
      <c r="C208" s="2"/>
      <c r="D208" s="33"/>
      <c r="E208" s="34" t="str">
        <f>IF(Table1[[#This Row],[N°]]="","",VLOOKUP(Table1[[#This Row],[Unité]],Table2[[#All],[Nom de la mini-crèche]:[Qualifié]],11,FALSE))</f>
        <v/>
      </c>
      <c r="F208" s="33"/>
      <c r="G208" s="33"/>
      <c r="H208" s="35"/>
      <c r="I208" s="33"/>
      <c r="J208" s="33"/>
      <c r="K208" s="33"/>
      <c r="L208" s="3"/>
      <c r="M208" s="2" t="str">
        <f>IF(Table1[[#This Row],[N°]]="","",IF(Table1[[#This Row],[Niveau de langue]]=$V$12,Table1[[#This Row],[Nombre d’heures par semaines]],""))</f>
        <v/>
      </c>
      <c r="N208" s="2" t="str">
        <f>IF(Table1[[#This Row],[N°]]="","",IF(Table1[[#This Row],[Niveau de langue]]=$V$13,Table1[[#This Row],[Nombre d’heures par semaines]],""))</f>
        <v/>
      </c>
      <c r="O208" s="2" t="str">
        <f>IF(Table1[[#This Row],[N°]]="","",IF(Table1[[#This Row],[Référent pédagogique]]="OUI",Table1[[#This Row],[Nombre d’heures par semaines]],""))</f>
        <v/>
      </c>
      <c r="P208"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08" s="2"/>
      <c r="R208" s="2"/>
    </row>
    <row r="209" spans="1:18" x14ac:dyDescent="0.25">
      <c r="A209" s="12">
        <v>198</v>
      </c>
      <c r="B209" s="2" t="str">
        <f t="shared" si="3"/>
        <v/>
      </c>
      <c r="C209" s="2"/>
      <c r="D209" s="33"/>
      <c r="E209" s="34" t="str">
        <f>IF(Table1[[#This Row],[N°]]="","",VLOOKUP(Table1[[#This Row],[Unité]],Table2[[#All],[Nom de la mini-crèche]:[Qualifié]],11,FALSE))</f>
        <v/>
      </c>
      <c r="F209" s="33"/>
      <c r="G209" s="33"/>
      <c r="H209" s="35"/>
      <c r="I209" s="33"/>
      <c r="J209" s="33"/>
      <c r="K209" s="33"/>
      <c r="L209" s="3"/>
      <c r="M209" s="2" t="str">
        <f>IF(Table1[[#This Row],[N°]]="","",IF(Table1[[#This Row],[Niveau de langue]]=$V$12,Table1[[#This Row],[Nombre d’heures par semaines]],""))</f>
        <v/>
      </c>
      <c r="N209" s="2" t="str">
        <f>IF(Table1[[#This Row],[N°]]="","",IF(Table1[[#This Row],[Niveau de langue]]=$V$13,Table1[[#This Row],[Nombre d’heures par semaines]],""))</f>
        <v/>
      </c>
      <c r="O209" s="2" t="str">
        <f>IF(Table1[[#This Row],[N°]]="","",IF(Table1[[#This Row],[Référent pédagogique]]="OUI",Table1[[#This Row],[Nombre d’heures par semaines]],""))</f>
        <v/>
      </c>
      <c r="P209"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09" s="2"/>
      <c r="R209" s="2"/>
    </row>
    <row r="210" spans="1:18" x14ac:dyDescent="0.25">
      <c r="A210" s="12">
        <v>199</v>
      </c>
      <c r="B210" s="2" t="str">
        <f t="shared" si="3"/>
        <v/>
      </c>
      <c r="C210" s="2"/>
      <c r="D210" s="33"/>
      <c r="E210" s="34" t="str">
        <f>IF(Table1[[#This Row],[N°]]="","",VLOOKUP(Table1[[#This Row],[Unité]],Table2[[#All],[Nom de la mini-crèche]:[Qualifié]],11,FALSE))</f>
        <v/>
      </c>
      <c r="F210" s="33"/>
      <c r="G210" s="33"/>
      <c r="H210" s="35"/>
      <c r="I210" s="33"/>
      <c r="J210" s="33"/>
      <c r="K210" s="33"/>
      <c r="L210" s="3"/>
      <c r="M210" s="2" t="str">
        <f>IF(Table1[[#This Row],[N°]]="","",IF(Table1[[#This Row],[Niveau de langue]]=$V$12,Table1[[#This Row],[Nombre d’heures par semaines]],""))</f>
        <v/>
      </c>
      <c r="N210" s="2" t="str">
        <f>IF(Table1[[#This Row],[N°]]="","",IF(Table1[[#This Row],[Niveau de langue]]=$V$13,Table1[[#This Row],[Nombre d’heures par semaines]],""))</f>
        <v/>
      </c>
      <c r="O210" s="2" t="str">
        <f>IF(Table1[[#This Row],[N°]]="","",IF(Table1[[#This Row],[Référent pédagogique]]="OUI",Table1[[#This Row],[Nombre d’heures par semaines]],""))</f>
        <v/>
      </c>
      <c r="P210"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10" s="2"/>
      <c r="R210" s="2"/>
    </row>
    <row r="211" spans="1:18" x14ac:dyDescent="0.25">
      <c r="A211" s="12">
        <v>200</v>
      </c>
      <c r="B211" s="2" t="str">
        <f t="shared" si="3"/>
        <v/>
      </c>
      <c r="C211" s="2"/>
      <c r="D211" s="33"/>
      <c r="E211" s="34" t="str">
        <f>IF(Table1[[#This Row],[N°]]="","",VLOOKUP(Table1[[#This Row],[Unité]],Table2[[#All],[Nom de la mini-crèche]:[Qualifié]],11,FALSE))</f>
        <v/>
      </c>
      <c r="F211" s="33"/>
      <c r="G211" s="33"/>
      <c r="H211" s="35"/>
      <c r="I211" s="33"/>
      <c r="J211" s="33"/>
      <c r="K211" s="33"/>
      <c r="L211" s="3"/>
      <c r="M211" s="2" t="str">
        <f>IF(Table1[[#This Row],[N°]]="","",IF(Table1[[#This Row],[Niveau de langue]]=$V$12,Table1[[#This Row],[Nombre d’heures par semaines]],""))</f>
        <v/>
      </c>
      <c r="N211" s="2" t="str">
        <f>IF(Table1[[#This Row],[N°]]="","",IF(Table1[[#This Row],[Niveau de langue]]=$V$13,Table1[[#This Row],[Nombre d’heures par semaines]],""))</f>
        <v/>
      </c>
      <c r="O211" s="2" t="str">
        <f>IF(Table1[[#This Row],[N°]]="","",IF(Table1[[#This Row],[Référent pédagogique]]="OUI",Table1[[#This Row],[Nombre d’heures par semaines]],""))</f>
        <v/>
      </c>
      <c r="P211"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11" s="2"/>
      <c r="R211" s="2"/>
    </row>
    <row r="212" spans="1:18" x14ac:dyDescent="0.25">
      <c r="A212" s="12">
        <v>201</v>
      </c>
      <c r="B212" s="2" t="str">
        <f t="shared" si="3"/>
        <v/>
      </c>
      <c r="C212" s="2"/>
      <c r="D212" s="33"/>
      <c r="E212" s="34" t="str">
        <f>IF(Table1[[#This Row],[N°]]="","",VLOOKUP(Table1[[#This Row],[Unité]],Table2[[#All],[Nom de la mini-crèche]:[Qualifié]],11,FALSE))</f>
        <v/>
      </c>
      <c r="F212" s="33"/>
      <c r="G212" s="33"/>
      <c r="H212" s="35"/>
      <c r="I212" s="33"/>
      <c r="J212" s="33"/>
      <c r="K212" s="33"/>
      <c r="L212" s="3"/>
      <c r="M212" s="2" t="str">
        <f>IF(Table1[[#This Row],[N°]]="","",IF(Table1[[#This Row],[Niveau de langue]]=$V$12,Table1[[#This Row],[Nombre d’heures par semaines]],""))</f>
        <v/>
      </c>
      <c r="N212" s="2" t="str">
        <f>IF(Table1[[#This Row],[N°]]="","",IF(Table1[[#This Row],[Niveau de langue]]=$V$13,Table1[[#This Row],[Nombre d’heures par semaines]],""))</f>
        <v/>
      </c>
      <c r="O212" s="2" t="str">
        <f>IF(Table1[[#This Row],[N°]]="","",IF(Table1[[#This Row],[Référent pédagogique]]="OUI",Table1[[#This Row],[Nombre d’heures par semaines]],""))</f>
        <v/>
      </c>
      <c r="P212"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12" s="2"/>
      <c r="R212" s="2"/>
    </row>
    <row r="213" spans="1:18" x14ac:dyDescent="0.25">
      <c r="A213" s="12">
        <v>202</v>
      </c>
      <c r="B213" s="2" t="str">
        <f t="shared" si="3"/>
        <v/>
      </c>
      <c r="C213" s="2"/>
      <c r="D213" s="33"/>
      <c r="E213" s="34" t="str">
        <f>IF(Table1[[#This Row],[N°]]="","",VLOOKUP(Table1[[#This Row],[Unité]],Table2[[#All],[Nom de la mini-crèche]:[Qualifié]],11,FALSE))</f>
        <v/>
      </c>
      <c r="F213" s="33"/>
      <c r="G213" s="33"/>
      <c r="H213" s="35"/>
      <c r="I213" s="33"/>
      <c r="J213" s="33"/>
      <c r="K213" s="33"/>
      <c r="L213" s="3"/>
      <c r="M213" s="2" t="str">
        <f>IF(Table1[[#This Row],[N°]]="","",IF(Table1[[#This Row],[Niveau de langue]]=$V$12,Table1[[#This Row],[Nombre d’heures par semaines]],""))</f>
        <v/>
      </c>
      <c r="N213" s="2" t="str">
        <f>IF(Table1[[#This Row],[N°]]="","",IF(Table1[[#This Row],[Niveau de langue]]=$V$13,Table1[[#This Row],[Nombre d’heures par semaines]],""))</f>
        <v/>
      </c>
      <c r="O213" s="2" t="str">
        <f>IF(Table1[[#This Row],[N°]]="","",IF(Table1[[#This Row],[Référent pédagogique]]="OUI",Table1[[#This Row],[Nombre d’heures par semaines]],""))</f>
        <v/>
      </c>
      <c r="P213"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13" s="2"/>
      <c r="R213" s="2"/>
    </row>
    <row r="214" spans="1:18" x14ac:dyDescent="0.25">
      <c r="A214" s="12">
        <v>203</v>
      </c>
      <c r="B214" s="2" t="str">
        <f t="shared" si="3"/>
        <v/>
      </c>
      <c r="C214" s="2"/>
      <c r="D214" s="33"/>
      <c r="E214" s="34" t="str">
        <f>IF(Table1[[#This Row],[N°]]="","",VLOOKUP(Table1[[#This Row],[Unité]],Table2[[#All],[Nom de la mini-crèche]:[Qualifié]],11,FALSE))</f>
        <v/>
      </c>
      <c r="F214" s="33"/>
      <c r="G214" s="33"/>
      <c r="H214" s="35"/>
      <c r="I214" s="33"/>
      <c r="J214" s="33"/>
      <c r="K214" s="33"/>
      <c r="L214" s="3"/>
      <c r="M214" s="2" t="str">
        <f>IF(Table1[[#This Row],[N°]]="","",IF(Table1[[#This Row],[Niveau de langue]]=$V$12,Table1[[#This Row],[Nombre d’heures par semaines]],""))</f>
        <v/>
      </c>
      <c r="N214" s="2" t="str">
        <f>IF(Table1[[#This Row],[N°]]="","",IF(Table1[[#This Row],[Niveau de langue]]=$V$13,Table1[[#This Row],[Nombre d’heures par semaines]],""))</f>
        <v/>
      </c>
      <c r="O214" s="2" t="str">
        <f>IF(Table1[[#This Row],[N°]]="","",IF(Table1[[#This Row],[Référent pédagogique]]="OUI",Table1[[#This Row],[Nombre d’heures par semaines]],""))</f>
        <v/>
      </c>
      <c r="P214"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14" s="2"/>
      <c r="R214" s="2"/>
    </row>
    <row r="215" spans="1:18" x14ac:dyDescent="0.25">
      <c r="A215" s="12">
        <v>204</v>
      </c>
      <c r="B215" s="2" t="str">
        <f t="shared" si="3"/>
        <v/>
      </c>
      <c r="C215" s="2"/>
      <c r="D215" s="33"/>
      <c r="E215" s="34" t="str">
        <f>IF(Table1[[#This Row],[N°]]="","",VLOOKUP(Table1[[#This Row],[Unité]],Table2[[#All],[Nom de la mini-crèche]:[Qualifié]],11,FALSE))</f>
        <v/>
      </c>
      <c r="F215" s="33"/>
      <c r="G215" s="33"/>
      <c r="H215" s="35"/>
      <c r="I215" s="33"/>
      <c r="J215" s="33"/>
      <c r="K215" s="33"/>
      <c r="L215" s="3"/>
      <c r="M215" s="2" t="str">
        <f>IF(Table1[[#This Row],[N°]]="","",IF(Table1[[#This Row],[Niveau de langue]]=$V$12,Table1[[#This Row],[Nombre d’heures par semaines]],""))</f>
        <v/>
      </c>
      <c r="N215" s="2" t="str">
        <f>IF(Table1[[#This Row],[N°]]="","",IF(Table1[[#This Row],[Niveau de langue]]=$V$13,Table1[[#This Row],[Nombre d’heures par semaines]],""))</f>
        <v/>
      </c>
      <c r="O215" s="2" t="str">
        <f>IF(Table1[[#This Row],[N°]]="","",IF(Table1[[#This Row],[Référent pédagogique]]="OUI",Table1[[#This Row],[Nombre d’heures par semaines]],""))</f>
        <v/>
      </c>
      <c r="P215"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15" s="2"/>
      <c r="R215" s="2"/>
    </row>
    <row r="216" spans="1:18" x14ac:dyDescent="0.25">
      <c r="A216" s="12">
        <v>205</v>
      </c>
      <c r="B216" s="2" t="str">
        <f t="shared" si="3"/>
        <v/>
      </c>
      <c r="C216" s="2"/>
      <c r="D216" s="33"/>
      <c r="E216" s="34" t="str">
        <f>IF(Table1[[#This Row],[N°]]="","",VLOOKUP(Table1[[#This Row],[Unité]],Table2[[#All],[Nom de la mini-crèche]:[Qualifié]],11,FALSE))</f>
        <v/>
      </c>
      <c r="F216" s="33"/>
      <c r="G216" s="33"/>
      <c r="H216" s="35"/>
      <c r="I216" s="33"/>
      <c r="J216" s="33"/>
      <c r="K216" s="33"/>
      <c r="L216" s="3"/>
      <c r="M216" s="2" t="str">
        <f>IF(Table1[[#This Row],[N°]]="","",IF(Table1[[#This Row],[Niveau de langue]]=$V$12,Table1[[#This Row],[Nombre d’heures par semaines]],""))</f>
        <v/>
      </c>
      <c r="N216" s="2" t="str">
        <f>IF(Table1[[#This Row],[N°]]="","",IF(Table1[[#This Row],[Niveau de langue]]=$V$13,Table1[[#This Row],[Nombre d’heures par semaines]],""))</f>
        <v/>
      </c>
      <c r="O216" s="2" t="str">
        <f>IF(Table1[[#This Row],[N°]]="","",IF(Table1[[#This Row],[Référent pédagogique]]="OUI",Table1[[#This Row],[Nombre d’heures par semaines]],""))</f>
        <v/>
      </c>
      <c r="P216"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16" s="2"/>
      <c r="R216" s="2"/>
    </row>
    <row r="217" spans="1:18" x14ac:dyDescent="0.25">
      <c r="A217" s="12">
        <v>206</v>
      </c>
      <c r="B217" s="2" t="str">
        <f t="shared" si="3"/>
        <v/>
      </c>
      <c r="C217" s="2"/>
      <c r="D217" s="33"/>
      <c r="E217" s="34" t="str">
        <f>IF(Table1[[#This Row],[N°]]="","",VLOOKUP(Table1[[#This Row],[Unité]],Table2[[#All],[Nom de la mini-crèche]:[Qualifié]],11,FALSE))</f>
        <v/>
      </c>
      <c r="F217" s="33"/>
      <c r="G217" s="33"/>
      <c r="H217" s="35"/>
      <c r="I217" s="33"/>
      <c r="J217" s="33"/>
      <c r="K217" s="33"/>
      <c r="L217" s="3"/>
      <c r="M217" s="2" t="str">
        <f>IF(Table1[[#This Row],[N°]]="","",IF(Table1[[#This Row],[Niveau de langue]]=$V$12,Table1[[#This Row],[Nombre d’heures par semaines]],""))</f>
        <v/>
      </c>
      <c r="N217" s="2" t="str">
        <f>IF(Table1[[#This Row],[N°]]="","",IF(Table1[[#This Row],[Niveau de langue]]=$V$13,Table1[[#This Row],[Nombre d’heures par semaines]],""))</f>
        <v/>
      </c>
      <c r="O217" s="2" t="str">
        <f>IF(Table1[[#This Row],[N°]]="","",IF(Table1[[#This Row],[Référent pédagogique]]="OUI",Table1[[#This Row],[Nombre d’heures par semaines]],""))</f>
        <v/>
      </c>
      <c r="P217"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17" s="2"/>
      <c r="R217" s="2"/>
    </row>
    <row r="218" spans="1:18" x14ac:dyDescent="0.25">
      <c r="A218" s="12">
        <v>207</v>
      </c>
      <c r="B218" s="2" t="str">
        <f t="shared" si="3"/>
        <v/>
      </c>
      <c r="C218" s="2"/>
      <c r="D218" s="33"/>
      <c r="E218" s="34" t="str">
        <f>IF(Table1[[#This Row],[N°]]="","",VLOOKUP(Table1[[#This Row],[Unité]],Table2[[#All],[Nom de la mini-crèche]:[Qualifié]],11,FALSE))</f>
        <v/>
      </c>
      <c r="F218" s="33"/>
      <c r="G218" s="33"/>
      <c r="H218" s="35"/>
      <c r="I218" s="33"/>
      <c r="J218" s="33"/>
      <c r="K218" s="33"/>
      <c r="L218" s="3"/>
      <c r="M218" s="2" t="str">
        <f>IF(Table1[[#This Row],[N°]]="","",IF(Table1[[#This Row],[Niveau de langue]]=$V$12,Table1[[#This Row],[Nombre d’heures par semaines]],""))</f>
        <v/>
      </c>
      <c r="N218" s="2" t="str">
        <f>IF(Table1[[#This Row],[N°]]="","",IF(Table1[[#This Row],[Niveau de langue]]=$V$13,Table1[[#This Row],[Nombre d’heures par semaines]],""))</f>
        <v/>
      </c>
      <c r="O218" s="2" t="str">
        <f>IF(Table1[[#This Row],[N°]]="","",IF(Table1[[#This Row],[Référent pédagogique]]="OUI",Table1[[#This Row],[Nombre d’heures par semaines]],""))</f>
        <v/>
      </c>
      <c r="P218"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18" s="2"/>
      <c r="R218" s="2"/>
    </row>
    <row r="219" spans="1:18" x14ac:dyDescent="0.25">
      <c r="A219" s="12">
        <v>208</v>
      </c>
      <c r="B219" s="2" t="str">
        <f t="shared" si="3"/>
        <v/>
      </c>
      <c r="C219" s="2"/>
      <c r="D219" s="33"/>
      <c r="E219" s="34" t="str">
        <f>IF(Table1[[#This Row],[N°]]="","",VLOOKUP(Table1[[#This Row],[Unité]],Table2[[#All],[Nom de la mini-crèche]:[Qualifié]],11,FALSE))</f>
        <v/>
      </c>
      <c r="F219" s="33"/>
      <c r="G219" s="33"/>
      <c r="H219" s="35"/>
      <c r="I219" s="33"/>
      <c r="J219" s="33"/>
      <c r="K219" s="33"/>
      <c r="L219" s="3"/>
      <c r="M219" s="2" t="str">
        <f>IF(Table1[[#This Row],[N°]]="","",IF(Table1[[#This Row],[Niveau de langue]]=$V$12,Table1[[#This Row],[Nombre d’heures par semaines]],""))</f>
        <v/>
      </c>
      <c r="N219" s="2" t="str">
        <f>IF(Table1[[#This Row],[N°]]="","",IF(Table1[[#This Row],[Niveau de langue]]=$V$13,Table1[[#This Row],[Nombre d’heures par semaines]],""))</f>
        <v/>
      </c>
      <c r="O219" s="2" t="str">
        <f>IF(Table1[[#This Row],[N°]]="","",IF(Table1[[#This Row],[Référent pédagogique]]="OUI",Table1[[#This Row],[Nombre d’heures par semaines]],""))</f>
        <v/>
      </c>
      <c r="P219"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19" s="2"/>
      <c r="R219" s="2"/>
    </row>
    <row r="220" spans="1:18" x14ac:dyDescent="0.25">
      <c r="A220" s="12">
        <v>209</v>
      </c>
      <c r="B220" s="2" t="str">
        <f t="shared" si="3"/>
        <v/>
      </c>
      <c r="C220" s="2"/>
      <c r="D220" s="33"/>
      <c r="E220" s="34" t="str">
        <f>IF(Table1[[#This Row],[N°]]="","",VLOOKUP(Table1[[#This Row],[Unité]],Table2[[#All],[Nom de la mini-crèche]:[Qualifié]],11,FALSE))</f>
        <v/>
      </c>
      <c r="F220" s="33"/>
      <c r="G220" s="33"/>
      <c r="H220" s="35"/>
      <c r="I220" s="33"/>
      <c r="J220" s="33"/>
      <c r="K220" s="33"/>
      <c r="L220" s="3"/>
      <c r="M220" s="2" t="str">
        <f>IF(Table1[[#This Row],[N°]]="","",IF(Table1[[#This Row],[Niveau de langue]]=$V$12,Table1[[#This Row],[Nombre d’heures par semaines]],""))</f>
        <v/>
      </c>
      <c r="N220" s="2" t="str">
        <f>IF(Table1[[#This Row],[N°]]="","",IF(Table1[[#This Row],[Niveau de langue]]=$V$13,Table1[[#This Row],[Nombre d’heures par semaines]],""))</f>
        <v/>
      </c>
      <c r="O220" s="2" t="str">
        <f>IF(Table1[[#This Row],[N°]]="","",IF(Table1[[#This Row],[Référent pédagogique]]="OUI",Table1[[#This Row],[Nombre d’heures par semaines]],""))</f>
        <v/>
      </c>
      <c r="P220"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20" s="2"/>
      <c r="R220" s="2"/>
    </row>
    <row r="221" spans="1:18" x14ac:dyDescent="0.25">
      <c r="A221" s="12">
        <v>210</v>
      </c>
      <c r="B221" s="2" t="str">
        <f t="shared" si="3"/>
        <v/>
      </c>
      <c r="C221" s="2"/>
      <c r="D221" s="33"/>
      <c r="E221" s="34" t="str">
        <f>IF(Table1[[#This Row],[N°]]="","",VLOOKUP(Table1[[#This Row],[Unité]],Table2[[#All],[Nom de la mini-crèche]:[Qualifié]],11,FALSE))</f>
        <v/>
      </c>
      <c r="F221" s="33"/>
      <c r="G221" s="33"/>
      <c r="H221" s="35"/>
      <c r="I221" s="33"/>
      <c r="J221" s="33"/>
      <c r="K221" s="33"/>
      <c r="L221" s="3"/>
      <c r="M221" s="2" t="str">
        <f>IF(Table1[[#This Row],[N°]]="","",IF(Table1[[#This Row],[Niveau de langue]]=$V$12,Table1[[#This Row],[Nombre d’heures par semaines]],""))</f>
        <v/>
      </c>
      <c r="N221" s="2" t="str">
        <f>IF(Table1[[#This Row],[N°]]="","",IF(Table1[[#This Row],[Niveau de langue]]=$V$13,Table1[[#This Row],[Nombre d’heures par semaines]],""))</f>
        <v/>
      </c>
      <c r="O221" s="2" t="str">
        <f>IF(Table1[[#This Row],[N°]]="","",IF(Table1[[#This Row],[Référent pédagogique]]="OUI",Table1[[#This Row],[Nombre d’heures par semaines]],""))</f>
        <v/>
      </c>
      <c r="P221"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21" s="2"/>
      <c r="R221" s="2"/>
    </row>
    <row r="222" spans="1:18" x14ac:dyDescent="0.25">
      <c r="A222" s="12">
        <v>211</v>
      </c>
      <c r="B222" s="2" t="str">
        <f t="shared" si="3"/>
        <v/>
      </c>
      <c r="C222" s="2"/>
      <c r="D222" s="33"/>
      <c r="E222" s="34" t="str">
        <f>IF(Table1[[#This Row],[N°]]="","",VLOOKUP(Table1[[#This Row],[Unité]],Table2[[#All],[Nom de la mini-crèche]:[Qualifié]],11,FALSE))</f>
        <v/>
      </c>
      <c r="F222" s="33"/>
      <c r="G222" s="33"/>
      <c r="H222" s="35"/>
      <c r="I222" s="33"/>
      <c r="J222" s="33"/>
      <c r="K222" s="33"/>
      <c r="L222" s="3"/>
      <c r="M222" s="2" t="str">
        <f>IF(Table1[[#This Row],[N°]]="","",IF(Table1[[#This Row],[Niveau de langue]]=$V$12,Table1[[#This Row],[Nombre d’heures par semaines]],""))</f>
        <v/>
      </c>
      <c r="N222" s="2" t="str">
        <f>IF(Table1[[#This Row],[N°]]="","",IF(Table1[[#This Row],[Niveau de langue]]=$V$13,Table1[[#This Row],[Nombre d’heures par semaines]],""))</f>
        <v/>
      </c>
      <c r="O222" s="2" t="str">
        <f>IF(Table1[[#This Row],[N°]]="","",IF(Table1[[#This Row],[Référent pédagogique]]="OUI",Table1[[#This Row],[Nombre d’heures par semaines]],""))</f>
        <v/>
      </c>
      <c r="P222"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22" s="2"/>
      <c r="R222" s="2"/>
    </row>
    <row r="223" spans="1:18" x14ac:dyDescent="0.25">
      <c r="A223" s="12">
        <v>212</v>
      </c>
      <c r="B223" s="2" t="str">
        <f t="shared" si="3"/>
        <v/>
      </c>
      <c r="C223" s="2"/>
      <c r="D223" s="33"/>
      <c r="E223" s="34" t="str">
        <f>IF(Table1[[#This Row],[N°]]="","",VLOOKUP(Table1[[#This Row],[Unité]],Table2[[#All],[Nom de la mini-crèche]:[Qualifié]],11,FALSE))</f>
        <v/>
      </c>
      <c r="F223" s="33"/>
      <c r="G223" s="33"/>
      <c r="H223" s="35"/>
      <c r="I223" s="33"/>
      <c r="J223" s="33"/>
      <c r="K223" s="33"/>
      <c r="L223" s="3"/>
      <c r="M223" s="2" t="str">
        <f>IF(Table1[[#This Row],[N°]]="","",IF(Table1[[#This Row],[Niveau de langue]]=$V$12,Table1[[#This Row],[Nombre d’heures par semaines]],""))</f>
        <v/>
      </c>
      <c r="N223" s="2" t="str">
        <f>IF(Table1[[#This Row],[N°]]="","",IF(Table1[[#This Row],[Niveau de langue]]=$V$13,Table1[[#This Row],[Nombre d’heures par semaines]],""))</f>
        <v/>
      </c>
      <c r="O223" s="2" t="str">
        <f>IF(Table1[[#This Row],[N°]]="","",IF(Table1[[#This Row],[Référent pédagogique]]="OUI",Table1[[#This Row],[Nombre d’heures par semaines]],""))</f>
        <v/>
      </c>
      <c r="P223"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23" s="2"/>
      <c r="R223" s="2"/>
    </row>
    <row r="224" spans="1:18" x14ac:dyDescent="0.25">
      <c r="A224" s="12">
        <v>213</v>
      </c>
      <c r="B224" s="2" t="str">
        <f t="shared" si="3"/>
        <v/>
      </c>
      <c r="C224" s="2"/>
      <c r="D224" s="33"/>
      <c r="E224" s="34" t="str">
        <f>IF(Table1[[#This Row],[N°]]="","",VLOOKUP(Table1[[#This Row],[Unité]],Table2[[#All],[Nom de la mini-crèche]:[Qualifié]],11,FALSE))</f>
        <v/>
      </c>
      <c r="F224" s="33"/>
      <c r="G224" s="33"/>
      <c r="H224" s="35"/>
      <c r="I224" s="33"/>
      <c r="J224" s="33"/>
      <c r="K224" s="33"/>
      <c r="L224" s="3"/>
      <c r="M224" s="2" t="str">
        <f>IF(Table1[[#This Row],[N°]]="","",IF(Table1[[#This Row],[Niveau de langue]]=$V$12,Table1[[#This Row],[Nombre d’heures par semaines]],""))</f>
        <v/>
      </c>
      <c r="N224" s="2" t="str">
        <f>IF(Table1[[#This Row],[N°]]="","",IF(Table1[[#This Row],[Niveau de langue]]=$V$13,Table1[[#This Row],[Nombre d’heures par semaines]],""))</f>
        <v/>
      </c>
      <c r="O224" s="2" t="str">
        <f>IF(Table1[[#This Row],[N°]]="","",IF(Table1[[#This Row],[Référent pédagogique]]="OUI",Table1[[#This Row],[Nombre d’heures par semaines]],""))</f>
        <v/>
      </c>
      <c r="P224"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24" s="2"/>
      <c r="R224" s="2"/>
    </row>
    <row r="225" spans="1:18" x14ac:dyDescent="0.25">
      <c r="A225" s="12">
        <v>214</v>
      </c>
      <c r="B225" s="2" t="str">
        <f t="shared" si="3"/>
        <v/>
      </c>
      <c r="C225" s="2"/>
      <c r="D225" s="33"/>
      <c r="E225" s="34" t="str">
        <f>IF(Table1[[#This Row],[N°]]="","",VLOOKUP(Table1[[#This Row],[Unité]],Table2[[#All],[Nom de la mini-crèche]:[Qualifié]],11,FALSE))</f>
        <v/>
      </c>
      <c r="F225" s="33"/>
      <c r="G225" s="33"/>
      <c r="H225" s="35"/>
      <c r="I225" s="33"/>
      <c r="J225" s="33"/>
      <c r="K225" s="33"/>
      <c r="L225" s="3"/>
      <c r="M225" s="2" t="str">
        <f>IF(Table1[[#This Row],[N°]]="","",IF(Table1[[#This Row],[Niveau de langue]]=$V$12,Table1[[#This Row],[Nombre d’heures par semaines]],""))</f>
        <v/>
      </c>
      <c r="N225" s="2" t="str">
        <f>IF(Table1[[#This Row],[N°]]="","",IF(Table1[[#This Row],[Niveau de langue]]=$V$13,Table1[[#This Row],[Nombre d’heures par semaines]],""))</f>
        <v/>
      </c>
      <c r="O225" s="2" t="str">
        <f>IF(Table1[[#This Row],[N°]]="","",IF(Table1[[#This Row],[Référent pédagogique]]="OUI",Table1[[#This Row],[Nombre d’heures par semaines]],""))</f>
        <v/>
      </c>
      <c r="P225"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25" s="2"/>
      <c r="R225" s="2"/>
    </row>
    <row r="226" spans="1:18" x14ac:dyDescent="0.25">
      <c r="A226" s="12">
        <v>215</v>
      </c>
      <c r="B226" s="2" t="str">
        <f t="shared" si="3"/>
        <v/>
      </c>
      <c r="C226" s="2"/>
      <c r="D226" s="33"/>
      <c r="E226" s="34" t="str">
        <f>IF(Table1[[#This Row],[N°]]="","",VLOOKUP(Table1[[#This Row],[Unité]],Table2[[#All],[Nom de la mini-crèche]:[Qualifié]],11,FALSE))</f>
        <v/>
      </c>
      <c r="F226" s="33"/>
      <c r="G226" s="33"/>
      <c r="H226" s="35"/>
      <c r="I226" s="33"/>
      <c r="J226" s="33"/>
      <c r="K226" s="33"/>
      <c r="L226" s="3"/>
      <c r="M226" s="2" t="str">
        <f>IF(Table1[[#This Row],[N°]]="","",IF(Table1[[#This Row],[Niveau de langue]]=$V$12,Table1[[#This Row],[Nombre d’heures par semaines]],""))</f>
        <v/>
      </c>
      <c r="N226" s="2" t="str">
        <f>IF(Table1[[#This Row],[N°]]="","",IF(Table1[[#This Row],[Niveau de langue]]=$V$13,Table1[[#This Row],[Nombre d’heures par semaines]],""))</f>
        <v/>
      </c>
      <c r="O226" s="2" t="str">
        <f>IF(Table1[[#This Row],[N°]]="","",IF(Table1[[#This Row],[Référent pédagogique]]="OUI",Table1[[#This Row],[Nombre d’heures par semaines]],""))</f>
        <v/>
      </c>
      <c r="P226"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26" s="2"/>
      <c r="R226" s="2"/>
    </row>
    <row r="227" spans="1:18" x14ac:dyDescent="0.25">
      <c r="A227" s="12">
        <v>216</v>
      </c>
      <c r="B227" s="2" t="str">
        <f t="shared" si="3"/>
        <v/>
      </c>
      <c r="C227" s="2"/>
      <c r="D227" s="33"/>
      <c r="E227" s="34" t="str">
        <f>IF(Table1[[#This Row],[N°]]="","",VLOOKUP(Table1[[#This Row],[Unité]],Table2[[#All],[Nom de la mini-crèche]:[Qualifié]],11,FALSE))</f>
        <v/>
      </c>
      <c r="F227" s="33"/>
      <c r="G227" s="33"/>
      <c r="H227" s="35"/>
      <c r="I227" s="33"/>
      <c r="J227" s="33"/>
      <c r="K227" s="33"/>
      <c r="L227" s="3"/>
      <c r="M227" s="2" t="str">
        <f>IF(Table1[[#This Row],[N°]]="","",IF(Table1[[#This Row],[Niveau de langue]]=$V$12,Table1[[#This Row],[Nombre d’heures par semaines]],""))</f>
        <v/>
      </c>
      <c r="N227" s="2" t="str">
        <f>IF(Table1[[#This Row],[N°]]="","",IF(Table1[[#This Row],[Niveau de langue]]=$V$13,Table1[[#This Row],[Nombre d’heures par semaines]],""))</f>
        <v/>
      </c>
      <c r="O227" s="2" t="str">
        <f>IF(Table1[[#This Row],[N°]]="","",IF(Table1[[#This Row],[Référent pédagogique]]="OUI",Table1[[#This Row],[Nombre d’heures par semaines]],""))</f>
        <v/>
      </c>
      <c r="P227"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27" s="2"/>
      <c r="R227" s="2"/>
    </row>
    <row r="228" spans="1:18" x14ac:dyDescent="0.25">
      <c r="A228" s="12">
        <v>217</v>
      </c>
      <c r="B228" s="2" t="str">
        <f t="shared" si="3"/>
        <v/>
      </c>
      <c r="C228" s="2"/>
      <c r="D228" s="33"/>
      <c r="E228" s="34" t="str">
        <f>IF(Table1[[#This Row],[N°]]="","",VLOOKUP(Table1[[#This Row],[Unité]],Table2[[#All],[Nom de la mini-crèche]:[Qualifié]],11,FALSE))</f>
        <v/>
      </c>
      <c r="F228" s="33"/>
      <c r="G228" s="33"/>
      <c r="H228" s="35"/>
      <c r="I228" s="33"/>
      <c r="J228" s="33"/>
      <c r="K228" s="33"/>
      <c r="L228" s="3"/>
      <c r="M228" s="2" t="str">
        <f>IF(Table1[[#This Row],[N°]]="","",IF(Table1[[#This Row],[Niveau de langue]]=$V$12,Table1[[#This Row],[Nombre d’heures par semaines]],""))</f>
        <v/>
      </c>
      <c r="N228" s="2" t="str">
        <f>IF(Table1[[#This Row],[N°]]="","",IF(Table1[[#This Row],[Niveau de langue]]=$V$13,Table1[[#This Row],[Nombre d’heures par semaines]],""))</f>
        <v/>
      </c>
      <c r="O228" s="2" t="str">
        <f>IF(Table1[[#This Row],[N°]]="","",IF(Table1[[#This Row],[Référent pédagogique]]="OUI",Table1[[#This Row],[Nombre d’heures par semaines]],""))</f>
        <v/>
      </c>
      <c r="P228"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28" s="2"/>
      <c r="R228" s="2"/>
    </row>
    <row r="229" spans="1:18" x14ac:dyDescent="0.25">
      <c r="A229" s="12">
        <v>218</v>
      </c>
      <c r="B229" s="2" t="str">
        <f t="shared" si="3"/>
        <v/>
      </c>
      <c r="C229" s="2"/>
      <c r="D229" s="33"/>
      <c r="E229" s="34" t="str">
        <f>IF(Table1[[#This Row],[N°]]="","",VLOOKUP(Table1[[#This Row],[Unité]],Table2[[#All],[Nom de la mini-crèche]:[Qualifié]],11,FALSE))</f>
        <v/>
      </c>
      <c r="F229" s="33"/>
      <c r="G229" s="33"/>
      <c r="H229" s="35"/>
      <c r="I229" s="33"/>
      <c r="J229" s="33"/>
      <c r="K229" s="33"/>
      <c r="L229" s="3"/>
      <c r="M229" s="2" t="str">
        <f>IF(Table1[[#This Row],[N°]]="","",IF(Table1[[#This Row],[Niveau de langue]]=$V$12,Table1[[#This Row],[Nombre d’heures par semaines]],""))</f>
        <v/>
      </c>
      <c r="N229" s="2" t="str">
        <f>IF(Table1[[#This Row],[N°]]="","",IF(Table1[[#This Row],[Niveau de langue]]=$V$13,Table1[[#This Row],[Nombre d’heures par semaines]],""))</f>
        <v/>
      </c>
      <c r="O229" s="2" t="str">
        <f>IF(Table1[[#This Row],[N°]]="","",IF(Table1[[#This Row],[Référent pédagogique]]="OUI",Table1[[#This Row],[Nombre d’heures par semaines]],""))</f>
        <v/>
      </c>
      <c r="P229"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29" s="2"/>
      <c r="R229" s="2"/>
    </row>
    <row r="230" spans="1:18" x14ac:dyDescent="0.25">
      <c r="A230" s="12">
        <v>219</v>
      </c>
      <c r="B230" s="2" t="str">
        <f t="shared" si="3"/>
        <v/>
      </c>
      <c r="C230" s="2"/>
      <c r="D230" s="33"/>
      <c r="E230" s="34" t="str">
        <f>IF(Table1[[#This Row],[N°]]="","",VLOOKUP(Table1[[#This Row],[Unité]],Table2[[#All],[Nom de la mini-crèche]:[Qualifié]],11,FALSE))</f>
        <v/>
      </c>
      <c r="F230" s="33"/>
      <c r="G230" s="33"/>
      <c r="H230" s="35"/>
      <c r="I230" s="33"/>
      <c r="J230" s="33"/>
      <c r="K230" s="33"/>
      <c r="L230" s="3"/>
      <c r="M230" s="2" t="str">
        <f>IF(Table1[[#This Row],[N°]]="","",IF(Table1[[#This Row],[Niveau de langue]]=$V$12,Table1[[#This Row],[Nombre d’heures par semaines]],""))</f>
        <v/>
      </c>
      <c r="N230" s="2" t="str">
        <f>IF(Table1[[#This Row],[N°]]="","",IF(Table1[[#This Row],[Niveau de langue]]=$V$13,Table1[[#This Row],[Nombre d’heures par semaines]],""))</f>
        <v/>
      </c>
      <c r="O230" s="2" t="str">
        <f>IF(Table1[[#This Row],[N°]]="","",IF(Table1[[#This Row],[Référent pédagogique]]="OUI",Table1[[#This Row],[Nombre d’heures par semaines]],""))</f>
        <v/>
      </c>
      <c r="P230"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30" s="2"/>
      <c r="R230" s="2"/>
    </row>
    <row r="231" spans="1:18" x14ac:dyDescent="0.25">
      <c r="A231" s="12">
        <v>220</v>
      </c>
      <c r="B231" s="2" t="str">
        <f t="shared" si="3"/>
        <v/>
      </c>
      <c r="C231" s="2"/>
      <c r="D231" s="33"/>
      <c r="E231" s="34" t="str">
        <f>IF(Table1[[#This Row],[N°]]="","",VLOOKUP(Table1[[#This Row],[Unité]],Table2[[#All],[Nom de la mini-crèche]:[Qualifié]],11,FALSE))</f>
        <v/>
      </c>
      <c r="F231" s="33"/>
      <c r="G231" s="33"/>
      <c r="H231" s="35"/>
      <c r="I231" s="33"/>
      <c r="J231" s="33"/>
      <c r="K231" s="33"/>
      <c r="L231" s="3"/>
      <c r="M231" s="2" t="str">
        <f>IF(Table1[[#This Row],[N°]]="","",IF(Table1[[#This Row],[Niveau de langue]]=$V$12,Table1[[#This Row],[Nombre d’heures par semaines]],""))</f>
        <v/>
      </c>
      <c r="N231" s="2" t="str">
        <f>IF(Table1[[#This Row],[N°]]="","",IF(Table1[[#This Row],[Niveau de langue]]=$V$13,Table1[[#This Row],[Nombre d’heures par semaines]],""))</f>
        <v/>
      </c>
      <c r="O231" s="2" t="str">
        <f>IF(Table1[[#This Row],[N°]]="","",IF(Table1[[#This Row],[Référent pédagogique]]="OUI",Table1[[#This Row],[Nombre d’heures par semaines]],""))</f>
        <v/>
      </c>
      <c r="P231"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31" s="2"/>
      <c r="R231" s="2"/>
    </row>
    <row r="232" spans="1:18" x14ac:dyDescent="0.25">
      <c r="A232" s="12">
        <v>221</v>
      </c>
      <c r="B232" s="2" t="str">
        <f t="shared" si="3"/>
        <v/>
      </c>
      <c r="C232" s="2"/>
      <c r="D232" s="33"/>
      <c r="E232" s="34" t="str">
        <f>IF(Table1[[#This Row],[N°]]="","",VLOOKUP(Table1[[#This Row],[Unité]],Table2[[#All],[Nom de la mini-crèche]:[Qualifié]],11,FALSE))</f>
        <v/>
      </c>
      <c r="F232" s="33"/>
      <c r="G232" s="33"/>
      <c r="H232" s="35"/>
      <c r="I232" s="33"/>
      <c r="J232" s="33"/>
      <c r="K232" s="33"/>
      <c r="L232" s="3"/>
      <c r="M232" s="2" t="str">
        <f>IF(Table1[[#This Row],[N°]]="","",IF(Table1[[#This Row],[Niveau de langue]]=$V$12,Table1[[#This Row],[Nombre d’heures par semaines]],""))</f>
        <v/>
      </c>
      <c r="N232" s="2" t="str">
        <f>IF(Table1[[#This Row],[N°]]="","",IF(Table1[[#This Row],[Niveau de langue]]=$V$13,Table1[[#This Row],[Nombre d’heures par semaines]],""))</f>
        <v/>
      </c>
      <c r="O232" s="2" t="str">
        <f>IF(Table1[[#This Row],[N°]]="","",IF(Table1[[#This Row],[Référent pédagogique]]="OUI",Table1[[#This Row],[Nombre d’heures par semaines]],""))</f>
        <v/>
      </c>
      <c r="P232"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32" s="2"/>
      <c r="R232" s="2"/>
    </row>
    <row r="233" spans="1:18" x14ac:dyDescent="0.25">
      <c r="A233" s="12">
        <v>222</v>
      </c>
      <c r="B233" s="2" t="str">
        <f t="shared" si="3"/>
        <v/>
      </c>
      <c r="C233" s="2"/>
      <c r="D233" s="33"/>
      <c r="E233" s="34" t="str">
        <f>IF(Table1[[#This Row],[N°]]="","",VLOOKUP(Table1[[#This Row],[Unité]],Table2[[#All],[Nom de la mini-crèche]:[Qualifié]],11,FALSE))</f>
        <v/>
      </c>
      <c r="F233" s="33"/>
      <c r="G233" s="33"/>
      <c r="H233" s="35"/>
      <c r="I233" s="33"/>
      <c r="J233" s="33"/>
      <c r="K233" s="33"/>
      <c r="L233" s="3"/>
      <c r="M233" s="2" t="str">
        <f>IF(Table1[[#This Row],[N°]]="","",IF(Table1[[#This Row],[Niveau de langue]]=$V$12,Table1[[#This Row],[Nombre d’heures par semaines]],""))</f>
        <v/>
      </c>
      <c r="N233" s="2" t="str">
        <f>IF(Table1[[#This Row],[N°]]="","",IF(Table1[[#This Row],[Niveau de langue]]=$V$13,Table1[[#This Row],[Nombre d’heures par semaines]],""))</f>
        <v/>
      </c>
      <c r="O233" s="2" t="str">
        <f>IF(Table1[[#This Row],[N°]]="","",IF(Table1[[#This Row],[Référent pédagogique]]="OUI",Table1[[#This Row],[Nombre d’heures par semaines]],""))</f>
        <v/>
      </c>
      <c r="P233"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33" s="2"/>
      <c r="R233" s="2"/>
    </row>
    <row r="234" spans="1:18" x14ac:dyDescent="0.25">
      <c r="A234" s="12">
        <v>223</v>
      </c>
      <c r="B234" s="2" t="str">
        <f t="shared" si="3"/>
        <v/>
      </c>
      <c r="C234" s="2"/>
      <c r="D234" s="33"/>
      <c r="E234" s="34" t="str">
        <f>IF(Table1[[#This Row],[N°]]="","",VLOOKUP(Table1[[#This Row],[Unité]],Table2[[#All],[Nom de la mini-crèche]:[Qualifié]],11,FALSE))</f>
        <v/>
      </c>
      <c r="F234" s="33"/>
      <c r="G234" s="33"/>
      <c r="H234" s="35"/>
      <c r="I234" s="33"/>
      <c r="J234" s="33"/>
      <c r="K234" s="33"/>
      <c r="L234" s="3"/>
      <c r="M234" s="2" t="str">
        <f>IF(Table1[[#This Row],[N°]]="","",IF(Table1[[#This Row],[Niveau de langue]]=$V$12,Table1[[#This Row],[Nombre d’heures par semaines]],""))</f>
        <v/>
      </c>
      <c r="N234" s="2" t="str">
        <f>IF(Table1[[#This Row],[N°]]="","",IF(Table1[[#This Row],[Niveau de langue]]=$V$13,Table1[[#This Row],[Nombre d’heures par semaines]],""))</f>
        <v/>
      </c>
      <c r="O234" s="2" t="str">
        <f>IF(Table1[[#This Row],[N°]]="","",IF(Table1[[#This Row],[Référent pédagogique]]="OUI",Table1[[#This Row],[Nombre d’heures par semaines]],""))</f>
        <v/>
      </c>
      <c r="P234"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34" s="2"/>
      <c r="R234" s="2"/>
    </row>
    <row r="235" spans="1:18" x14ac:dyDescent="0.25">
      <c r="A235" s="12">
        <v>224</v>
      </c>
      <c r="B235" s="2" t="str">
        <f t="shared" si="3"/>
        <v/>
      </c>
      <c r="C235" s="2"/>
      <c r="D235" s="33"/>
      <c r="E235" s="34" t="str">
        <f>IF(Table1[[#This Row],[N°]]="","",VLOOKUP(Table1[[#This Row],[Unité]],Table2[[#All],[Nom de la mini-crèche]:[Qualifié]],11,FALSE))</f>
        <v/>
      </c>
      <c r="F235" s="33"/>
      <c r="G235" s="33"/>
      <c r="H235" s="35"/>
      <c r="I235" s="33"/>
      <c r="J235" s="33"/>
      <c r="K235" s="33"/>
      <c r="L235" s="3"/>
      <c r="M235" s="2" t="str">
        <f>IF(Table1[[#This Row],[N°]]="","",IF(Table1[[#This Row],[Niveau de langue]]=$V$12,Table1[[#This Row],[Nombre d’heures par semaines]],""))</f>
        <v/>
      </c>
      <c r="N235" s="2" t="str">
        <f>IF(Table1[[#This Row],[N°]]="","",IF(Table1[[#This Row],[Niveau de langue]]=$V$13,Table1[[#This Row],[Nombre d’heures par semaines]],""))</f>
        <v/>
      </c>
      <c r="O235" s="2" t="str">
        <f>IF(Table1[[#This Row],[N°]]="","",IF(Table1[[#This Row],[Référent pédagogique]]="OUI",Table1[[#This Row],[Nombre d’heures par semaines]],""))</f>
        <v/>
      </c>
      <c r="P235"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35" s="2"/>
      <c r="R235" s="2"/>
    </row>
    <row r="236" spans="1:18" x14ac:dyDescent="0.25">
      <c r="A236" s="12">
        <v>225</v>
      </c>
      <c r="B236" s="2" t="str">
        <f t="shared" si="3"/>
        <v/>
      </c>
      <c r="C236" s="2"/>
      <c r="D236" s="33"/>
      <c r="E236" s="34" t="str">
        <f>IF(Table1[[#This Row],[N°]]="","",VLOOKUP(Table1[[#This Row],[Unité]],Table2[[#All],[Nom de la mini-crèche]:[Qualifié]],11,FALSE))</f>
        <v/>
      </c>
      <c r="F236" s="33"/>
      <c r="G236" s="33"/>
      <c r="H236" s="35"/>
      <c r="I236" s="33"/>
      <c r="J236" s="33"/>
      <c r="K236" s="33"/>
      <c r="L236" s="3"/>
      <c r="M236" s="2" t="str">
        <f>IF(Table1[[#This Row],[N°]]="","",IF(Table1[[#This Row],[Niveau de langue]]=$V$12,Table1[[#This Row],[Nombre d’heures par semaines]],""))</f>
        <v/>
      </c>
      <c r="N236" s="2" t="str">
        <f>IF(Table1[[#This Row],[N°]]="","",IF(Table1[[#This Row],[Niveau de langue]]=$V$13,Table1[[#This Row],[Nombre d’heures par semaines]],""))</f>
        <v/>
      </c>
      <c r="O236" s="2" t="str">
        <f>IF(Table1[[#This Row],[N°]]="","",IF(Table1[[#This Row],[Référent pédagogique]]="OUI",Table1[[#This Row],[Nombre d’heures par semaines]],""))</f>
        <v/>
      </c>
      <c r="P236"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36" s="2"/>
      <c r="R236" s="2"/>
    </row>
    <row r="237" spans="1:18" x14ac:dyDescent="0.25">
      <c r="A237" s="12">
        <v>226</v>
      </c>
      <c r="B237" s="2" t="str">
        <f t="shared" si="3"/>
        <v/>
      </c>
      <c r="C237" s="2"/>
      <c r="D237" s="33"/>
      <c r="E237" s="34" t="str">
        <f>IF(Table1[[#This Row],[N°]]="","",VLOOKUP(Table1[[#This Row],[Unité]],Table2[[#All],[Nom de la mini-crèche]:[Qualifié]],11,FALSE))</f>
        <v/>
      </c>
      <c r="F237" s="33"/>
      <c r="G237" s="33"/>
      <c r="H237" s="35"/>
      <c r="I237" s="33"/>
      <c r="J237" s="33"/>
      <c r="K237" s="33"/>
      <c r="L237" s="3"/>
      <c r="M237" s="2" t="str">
        <f>IF(Table1[[#This Row],[N°]]="","",IF(Table1[[#This Row],[Niveau de langue]]=$V$12,Table1[[#This Row],[Nombre d’heures par semaines]],""))</f>
        <v/>
      </c>
      <c r="N237" s="2" t="str">
        <f>IF(Table1[[#This Row],[N°]]="","",IF(Table1[[#This Row],[Niveau de langue]]=$V$13,Table1[[#This Row],[Nombre d’heures par semaines]],""))</f>
        <v/>
      </c>
      <c r="O237" s="2" t="str">
        <f>IF(Table1[[#This Row],[N°]]="","",IF(Table1[[#This Row],[Référent pédagogique]]="OUI",Table1[[#This Row],[Nombre d’heures par semaines]],""))</f>
        <v/>
      </c>
      <c r="P237"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37" s="2"/>
      <c r="R237" s="2"/>
    </row>
    <row r="238" spans="1:18" x14ac:dyDescent="0.25">
      <c r="A238" s="12">
        <v>227</v>
      </c>
      <c r="B238" s="2" t="str">
        <f t="shared" si="3"/>
        <v/>
      </c>
      <c r="C238" s="2"/>
      <c r="D238" s="33"/>
      <c r="E238" s="34" t="str">
        <f>IF(Table1[[#This Row],[N°]]="","",VLOOKUP(Table1[[#This Row],[Unité]],Table2[[#All],[Nom de la mini-crèche]:[Qualifié]],11,FALSE))</f>
        <v/>
      </c>
      <c r="F238" s="33"/>
      <c r="G238" s="33"/>
      <c r="H238" s="35"/>
      <c r="I238" s="33"/>
      <c r="J238" s="33"/>
      <c r="K238" s="33"/>
      <c r="L238" s="3"/>
      <c r="M238" s="2" t="str">
        <f>IF(Table1[[#This Row],[N°]]="","",IF(Table1[[#This Row],[Niveau de langue]]=$V$12,Table1[[#This Row],[Nombre d’heures par semaines]],""))</f>
        <v/>
      </c>
      <c r="N238" s="2" t="str">
        <f>IF(Table1[[#This Row],[N°]]="","",IF(Table1[[#This Row],[Niveau de langue]]=$V$13,Table1[[#This Row],[Nombre d’heures par semaines]],""))</f>
        <v/>
      </c>
      <c r="O238" s="2" t="str">
        <f>IF(Table1[[#This Row],[N°]]="","",IF(Table1[[#This Row],[Référent pédagogique]]="OUI",Table1[[#This Row],[Nombre d’heures par semaines]],""))</f>
        <v/>
      </c>
      <c r="P238"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38" s="2"/>
      <c r="R238" s="2"/>
    </row>
    <row r="239" spans="1:18" x14ac:dyDescent="0.25">
      <c r="A239" s="12">
        <v>228</v>
      </c>
      <c r="B239" s="2" t="str">
        <f t="shared" si="3"/>
        <v/>
      </c>
      <c r="C239" s="2"/>
      <c r="D239" s="33"/>
      <c r="E239" s="34" t="str">
        <f>IF(Table1[[#This Row],[N°]]="","",VLOOKUP(Table1[[#This Row],[Unité]],Table2[[#All],[Nom de la mini-crèche]:[Qualifié]],11,FALSE))</f>
        <v/>
      </c>
      <c r="F239" s="33"/>
      <c r="G239" s="33"/>
      <c r="H239" s="35"/>
      <c r="I239" s="33"/>
      <c r="J239" s="33"/>
      <c r="K239" s="33"/>
      <c r="L239" s="3"/>
      <c r="M239" s="2" t="str">
        <f>IF(Table1[[#This Row],[N°]]="","",IF(Table1[[#This Row],[Niveau de langue]]=$V$12,Table1[[#This Row],[Nombre d’heures par semaines]],""))</f>
        <v/>
      </c>
      <c r="N239" s="2" t="str">
        <f>IF(Table1[[#This Row],[N°]]="","",IF(Table1[[#This Row],[Niveau de langue]]=$V$13,Table1[[#This Row],[Nombre d’heures par semaines]],""))</f>
        <v/>
      </c>
      <c r="O239" s="2" t="str">
        <f>IF(Table1[[#This Row],[N°]]="","",IF(Table1[[#This Row],[Référent pédagogique]]="OUI",Table1[[#This Row],[Nombre d’heures par semaines]],""))</f>
        <v/>
      </c>
      <c r="P239"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39" s="2"/>
      <c r="R239" s="2"/>
    </row>
    <row r="240" spans="1:18" x14ac:dyDescent="0.25">
      <c r="A240" s="12">
        <v>229</v>
      </c>
      <c r="B240" s="2" t="str">
        <f t="shared" si="3"/>
        <v/>
      </c>
      <c r="C240" s="2"/>
      <c r="D240" s="33"/>
      <c r="E240" s="34" t="str">
        <f>IF(Table1[[#This Row],[N°]]="","",VLOOKUP(Table1[[#This Row],[Unité]],Table2[[#All],[Nom de la mini-crèche]:[Qualifié]],11,FALSE))</f>
        <v/>
      </c>
      <c r="F240" s="33"/>
      <c r="G240" s="33"/>
      <c r="H240" s="35"/>
      <c r="I240" s="33"/>
      <c r="J240" s="33"/>
      <c r="K240" s="33"/>
      <c r="L240" s="3"/>
      <c r="M240" s="2" t="str">
        <f>IF(Table1[[#This Row],[N°]]="","",IF(Table1[[#This Row],[Niveau de langue]]=$V$12,Table1[[#This Row],[Nombre d’heures par semaines]],""))</f>
        <v/>
      </c>
      <c r="N240" s="2" t="str">
        <f>IF(Table1[[#This Row],[N°]]="","",IF(Table1[[#This Row],[Niveau de langue]]=$V$13,Table1[[#This Row],[Nombre d’heures par semaines]],""))</f>
        <v/>
      </c>
      <c r="O240" s="2" t="str">
        <f>IF(Table1[[#This Row],[N°]]="","",IF(Table1[[#This Row],[Référent pédagogique]]="OUI",Table1[[#This Row],[Nombre d’heures par semaines]],""))</f>
        <v/>
      </c>
      <c r="P240"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40" s="2"/>
      <c r="R240" s="2"/>
    </row>
    <row r="241" spans="1:18" x14ac:dyDescent="0.25">
      <c r="A241" s="12">
        <v>230</v>
      </c>
      <c r="B241" s="2" t="str">
        <f t="shared" si="3"/>
        <v/>
      </c>
      <c r="C241" s="2"/>
      <c r="D241" s="33"/>
      <c r="E241" s="34" t="str">
        <f>IF(Table1[[#This Row],[N°]]="","",VLOOKUP(Table1[[#This Row],[Unité]],Table2[[#All],[Nom de la mini-crèche]:[Qualifié]],11,FALSE))</f>
        <v/>
      </c>
      <c r="F241" s="33"/>
      <c r="G241" s="33"/>
      <c r="H241" s="35"/>
      <c r="I241" s="33"/>
      <c r="J241" s="33"/>
      <c r="K241" s="33"/>
      <c r="L241" s="3"/>
      <c r="M241" s="2" t="str">
        <f>IF(Table1[[#This Row],[N°]]="","",IF(Table1[[#This Row],[Niveau de langue]]=$V$12,Table1[[#This Row],[Nombre d’heures par semaines]],""))</f>
        <v/>
      </c>
      <c r="N241" s="2" t="str">
        <f>IF(Table1[[#This Row],[N°]]="","",IF(Table1[[#This Row],[Niveau de langue]]=$V$13,Table1[[#This Row],[Nombre d’heures par semaines]],""))</f>
        <v/>
      </c>
      <c r="O241" s="2" t="str">
        <f>IF(Table1[[#This Row],[N°]]="","",IF(Table1[[#This Row],[Référent pédagogique]]="OUI",Table1[[#This Row],[Nombre d’heures par semaines]],""))</f>
        <v/>
      </c>
      <c r="P241"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41" s="2"/>
      <c r="R241" s="2"/>
    </row>
    <row r="242" spans="1:18" x14ac:dyDescent="0.25">
      <c r="A242" s="12">
        <v>231</v>
      </c>
      <c r="B242" s="2" t="str">
        <f t="shared" si="3"/>
        <v/>
      </c>
      <c r="C242" s="2"/>
      <c r="D242" s="33"/>
      <c r="E242" s="34" t="str">
        <f>IF(Table1[[#This Row],[N°]]="","",VLOOKUP(Table1[[#This Row],[Unité]],Table2[[#All],[Nom de la mini-crèche]:[Qualifié]],11,FALSE))</f>
        <v/>
      </c>
      <c r="F242" s="33"/>
      <c r="G242" s="33"/>
      <c r="H242" s="35"/>
      <c r="I242" s="33"/>
      <c r="J242" s="33"/>
      <c r="K242" s="33"/>
      <c r="L242" s="3"/>
      <c r="M242" s="2" t="str">
        <f>IF(Table1[[#This Row],[N°]]="","",IF(Table1[[#This Row],[Niveau de langue]]=$V$12,Table1[[#This Row],[Nombre d’heures par semaines]],""))</f>
        <v/>
      </c>
      <c r="N242" s="2" t="str">
        <f>IF(Table1[[#This Row],[N°]]="","",IF(Table1[[#This Row],[Niveau de langue]]=$V$13,Table1[[#This Row],[Nombre d’heures par semaines]],""))</f>
        <v/>
      </c>
      <c r="O242" s="2" t="str">
        <f>IF(Table1[[#This Row],[N°]]="","",IF(Table1[[#This Row],[Référent pédagogique]]="OUI",Table1[[#This Row],[Nombre d’heures par semaines]],""))</f>
        <v/>
      </c>
      <c r="P242"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42" s="2"/>
      <c r="R242" s="2"/>
    </row>
    <row r="243" spans="1:18" x14ac:dyDescent="0.25">
      <c r="A243" s="12">
        <v>232</v>
      </c>
      <c r="B243" s="2" t="str">
        <f t="shared" si="3"/>
        <v/>
      </c>
      <c r="C243" s="2"/>
      <c r="D243" s="33"/>
      <c r="E243" s="34" t="str">
        <f>IF(Table1[[#This Row],[N°]]="","",VLOOKUP(Table1[[#This Row],[Unité]],Table2[[#All],[Nom de la mini-crèche]:[Qualifié]],11,FALSE))</f>
        <v/>
      </c>
      <c r="F243" s="33"/>
      <c r="G243" s="33"/>
      <c r="H243" s="35"/>
      <c r="I243" s="33"/>
      <c r="J243" s="33"/>
      <c r="K243" s="33"/>
      <c r="L243" s="3"/>
      <c r="M243" s="2" t="str">
        <f>IF(Table1[[#This Row],[N°]]="","",IF(Table1[[#This Row],[Niveau de langue]]=$V$12,Table1[[#This Row],[Nombre d’heures par semaines]],""))</f>
        <v/>
      </c>
      <c r="N243" s="2" t="str">
        <f>IF(Table1[[#This Row],[N°]]="","",IF(Table1[[#This Row],[Niveau de langue]]=$V$13,Table1[[#This Row],[Nombre d’heures par semaines]],""))</f>
        <v/>
      </c>
      <c r="O243" s="2" t="str">
        <f>IF(Table1[[#This Row],[N°]]="","",IF(Table1[[#This Row],[Référent pédagogique]]="OUI",Table1[[#This Row],[Nombre d’heures par semaines]],""))</f>
        <v/>
      </c>
      <c r="P243"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43" s="2"/>
      <c r="R243" s="2"/>
    </row>
    <row r="244" spans="1:18" x14ac:dyDescent="0.25">
      <c r="A244" s="12">
        <v>233</v>
      </c>
      <c r="B244" s="2" t="str">
        <f t="shared" si="3"/>
        <v/>
      </c>
      <c r="C244" s="2"/>
      <c r="D244" s="33"/>
      <c r="E244" s="34" t="str">
        <f>IF(Table1[[#This Row],[N°]]="","",VLOOKUP(Table1[[#This Row],[Unité]],Table2[[#All],[Nom de la mini-crèche]:[Qualifié]],11,FALSE))</f>
        <v/>
      </c>
      <c r="F244" s="33"/>
      <c r="G244" s="33"/>
      <c r="H244" s="35"/>
      <c r="I244" s="33"/>
      <c r="J244" s="33"/>
      <c r="K244" s="33"/>
      <c r="L244" s="3"/>
      <c r="M244" s="2" t="str">
        <f>IF(Table1[[#This Row],[N°]]="","",IF(Table1[[#This Row],[Niveau de langue]]=$V$12,Table1[[#This Row],[Nombre d’heures par semaines]],""))</f>
        <v/>
      </c>
      <c r="N244" s="2" t="str">
        <f>IF(Table1[[#This Row],[N°]]="","",IF(Table1[[#This Row],[Niveau de langue]]=$V$13,Table1[[#This Row],[Nombre d’heures par semaines]],""))</f>
        <v/>
      </c>
      <c r="O244" s="2" t="str">
        <f>IF(Table1[[#This Row],[N°]]="","",IF(Table1[[#This Row],[Référent pédagogique]]="OUI",Table1[[#This Row],[Nombre d’heures par semaines]],""))</f>
        <v/>
      </c>
      <c r="P244"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44" s="2"/>
      <c r="R244" s="2"/>
    </row>
    <row r="245" spans="1:18" x14ac:dyDescent="0.25">
      <c r="A245" s="12">
        <v>234</v>
      </c>
      <c r="B245" s="2" t="str">
        <f t="shared" si="3"/>
        <v/>
      </c>
      <c r="C245" s="2"/>
      <c r="D245" s="33"/>
      <c r="E245" s="34" t="str">
        <f>IF(Table1[[#This Row],[N°]]="","",VLOOKUP(Table1[[#This Row],[Unité]],Table2[[#All],[Nom de la mini-crèche]:[Qualifié]],11,FALSE))</f>
        <v/>
      </c>
      <c r="F245" s="33"/>
      <c r="G245" s="33"/>
      <c r="H245" s="35"/>
      <c r="I245" s="33"/>
      <c r="J245" s="33"/>
      <c r="K245" s="33"/>
      <c r="L245" s="3"/>
      <c r="M245" s="2" t="str">
        <f>IF(Table1[[#This Row],[N°]]="","",IF(Table1[[#This Row],[Niveau de langue]]=$V$12,Table1[[#This Row],[Nombre d’heures par semaines]],""))</f>
        <v/>
      </c>
      <c r="N245" s="2" t="str">
        <f>IF(Table1[[#This Row],[N°]]="","",IF(Table1[[#This Row],[Niveau de langue]]=$V$13,Table1[[#This Row],[Nombre d’heures par semaines]],""))</f>
        <v/>
      </c>
      <c r="O245" s="2" t="str">
        <f>IF(Table1[[#This Row],[N°]]="","",IF(Table1[[#This Row],[Référent pédagogique]]="OUI",Table1[[#This Row],[Nombre d’heures par semaines]],""))</f>
        <v/>
      </c>
      <c r="P245"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45" s="2"/>
      <c r="R245" s="2"/>
    </row>
    <row r="246" spans="1:18" x14ac:dyDescent="0.25">
      <c r="A246" s="12">
        <v>235</v>
      </c>
      <c r="B246" s="2" t="str">
        <f t="shared" si="3"/>
        <v/>
      </c>
      <c r="C246" s="2"/>
      <c r="D246" s="33"/>
      <c r="E246" s="34" t="str">
        <f>IF(Table1[[#This Row],[N°]]="","",VLOOKUP(Table1[[#This Row],[Unité]],Table2[[#All],[Nom de la mini-crèche]:[Qualifié]],11,FALSE))</f>
        <v/>
      </c>
      <c r="F246" s="33"/>
      <c r="G246" s="33"/>
      <c r="H246" s="35"/>
      <c r="I246" s="33"/>
      <c r="J246" s="33"/>
      <c r="K246" s="33"/>
      <c r="L246" s="3"/>
      <c r="M246" s="2" t="str">
        <f>IF(Table1[[#This Row],[N°]]="","",IF(Table1[[#This Row],[Niveau de langue]]=$V$12,Table1[[#This Row],[Nombre d’heures par semaines]],""))</f>
        <v/>
      </c>
      <c r="N246" s="2" t="str">
        <f>IF(Table1[[#This Row],[N°]]="","",IF(Table1[[#This Row],[Niveau de langue]]=$V$13,Table1[[#This Row],[Nombre d’heures par semaines]],""))</f>
        <v/>
      </c>
      <c r="O246" s="2" t="str">
        <f>IF(Table1[[#This Row],[N°]]="","",IF(Table1[[#This Row],[Référent pédagogique]]="OUI",Table1[[#This Row],[Nombre d’heures par semaines]],""))</f>
        <v/>
      </c>
      <c r="P246"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46" s="2"/>
      <c r="R246" s="2"/>
    </row>
    <row r="247" spans="1:18" x14ac:dyDescent="0.25">
      <c r="A247" s="12">
        <v>236</v>
      </c>
      <c r="B247" s="2" t="str">
        <f t="shared" si="3"/>
        <v/>
      </c>
      <c r="C247" s="2"/>
      <c r="D247" s="33"/>
      <c r="E247" s="34" t="str">
        <f>IF(Table1[[#This Row],[N°]]="","",VLOOKUP(Table1[[#This Row],[Unité]],Table2[[#All],[Nom de la mini-crèche]:[Qualifié]],11,FALSE))</f>
        <v/>
      </c>
      <c r="F247" s="33"/>
      <c r="G247" s="33"/>
      <c r="H247" s="35"/>
      <c r="I247" s="33"/>
      <c r="J247" s="33"/>
      <c r="K247" s="33"/>
      <c r="L247" s="3"/>
      <c r="M247" s="2" t="str">
        <f>IF(Table1[[#This Row],[N°]]="","",IF(Table1[[#This Row],[Niveau de langue]]=$V$12,Table1[[#This Row],[Nombre d’heures par semaines]],""))</f>
        <v/>
      </c>
      <c r="N247" s="2" t="str">
        <f>IF(Table1[[#This Row],[N°]]="","",IF(Table1[[#This Row],[Niveau de langue]]=$V$13,Table1[[#This Row],[Nombre d’heures par semaines]],""))</f>
        <v/>
      </c>
      <c r="O247" s="2" t="str">
        <f>IF(Table1[[#This Row],[N°]]="","",IF(Table1[[#This Row],[Référent pédagogique]]="OUI",Table1[[#This Row],[Nombre d’heures par semaines]],""))</f>
        <v/>
      </c>
      <c r="P247"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47" s="2"/>
      <c r="R247" s="2"/>
    </row>
    <row r="248" spans="1:18" x14ac:dyDescent="0.25">
      <c r="A248" s="12">
        <v>237</v>
      </c>
      <c r="B248" s="2" t="str">
        <f t="shared" si="3"/>
        <v/>
      </c>
      <c r="C248" s="2"/>
      <c r="D248" s="33"/>
      <c r="E248" s="34" t="str">
        <f>IF(Table1[[#This Row],[N°]]="","",VLOOKUP(Table1[[#This Row],[Unité]],Table2[[#All],[Nom de la mini-crèche]:[Qualifié]],11,FALSE))</f>
        <v/>
      </c>
      <c r="F248" s="33"/>
      <c r="G248" s="33"/>
      <c r="H248" s="35"/>
      <c r="I248" s="33"/>
      <c r="J248" s="33"/>
      <c r="K248" s="33"/>
      <c r="L248" s="3"/>
      <c r="M248" s="2" t="str">
        <f>IF(Table1[[#This Row],[N°]]="","",IF(Table1[[#This Row],[Niveau de langue]]=$V$12,Table1[[#This Row],[Nombre d’heures par semaines]],""))</f>
        <v/>
      </c>
      <c r="N248" s="2" t="str">
        <f>IF(Table1[[#This Row],[N°]]="","",IF(Table1[[#This Row],[Niveau de langue]]=$V$13,Table1[[#This Row],[Nombre d’heures par semaines]],""))</f>
        <v/>
      </c>
      <c r="O248" s="2" t="str">
        <f>IF(Table1[[#This Row],[N°]]="","",IF(Table1[[#This Row],[Référent pédagogique]]="OUI",Table1[[#This Row],[Nombre d’heures par semaines]],""))</f>
        <v/>
      </c>
      <c r="P248"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48" s="2"/>
      <c r="R248" s="2"/>
    </row>
    <row r="249" spans="1:18" x14ac:dyDescent="0.25">
      <c r="A249" s="12">
        <v>238</v>
      </c>
      <c r="B249" s="2" t="str">
        <f t="shared" si="3"/>
        <v/>
      </c>
      <c r="C249" s="2"/>
      <c r="D249" s="33"/>
      <c r="E249" s="34" t="str">
        <f>IF(Table1[[#This Row],[N°]]="","",VLOOKUP(Table1[[#This Row],[Unité]],Table2[[#All],[Nom de la mini-crèche]:[Qualifié]],11,FALSE))</f>
        <v/>
      </c>
      <c r="F249" s="33"/>
      <c r="G249" s="33"/>
      <c r="H249" s="35"/>
      <c r="I249" s="33"/>
      <c r="J249" s="33"/>
      <c r="K249" s="33"/>
      <c r="L249" s="3"/>
      <c r="M249" s="2" t="str">
        <f>IF(Table1[[#This Row],[N°]]="","",IF(Table1[[#This Row],[Niveau de langue]]=$V$12,Table1[[#This Row],[Nombre d’heures par semaines]],""))</f>
        <v/>
      </c>
      <c r="N249" s="2" t="str">
        <f>IF(Table1[[#This Row],[N°]]="","",IF(Table1[[#This Row],[Niveau de langue]]=$V$13,Table1[[#This Row],[Nombre d’heures par semaines]],""))</f>
        <v/>
      </c>
      <c r="O249" s="2" t="str">
        <f>IF(Table1[[#This Row],[N°]]="","",IF(Table1[[#This Row],[Référent pédagogique]]="OUI",Table1[[#This Row],[Nombre d’heures par semaines]],""))</f>
        <v/>
      </c>
      <c r="P249"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49" s="2"/>
      <c r="R249" s="2"/>
    </row>
    <row r="250" spans="1:18" x14ac:dyDescent="0.25">
      <c r="A250" s="12">
        <v>239</v>
      </c>
      <c r="B250" s="2" t="str">
        <f t="shared" si="3"/>
        <v/>
      </c>
      <c r="C250" s="2"/>
      <c r="D250" s="33"/>
      <c r="E250" s="34" t="str">
        <f>IF(Table1[[#This Row],[N°]]="","",VLOOKUP(Table1[[#This Row],[Unité]],Table2[[#All],[Nom de la mini-crèche]:[Qualifié]],11,FALSE))</f>
        <v/>
      </c>
      <c r="F250" s="33"/>
      <c r="G250" s="33"/>
      <c r="H250" s="35"/>
      <c r="I250" s="33"/>
      <c r="J250" s="33"/>
      <c r="K250" s="33"/>
      <c r="L250" s="3"/>
      <c r="M250" s="2" t="str">
        <f>IF(Table1[[#This Row],[N°]]="","",IF(Table1[[#This Row],[Niveau de langue]]=$V$12,Table1[[#This Row],[Nombre d’heures par semaines]],""))</f>
        <v/>
      </c>
      <c r="N250" s="2" t="str">
        <f>IF(Table1[[#This Row],[N°]]="","",IF(Table1[[#This Row],[Niveau de langue]]=$V$13,Table1[[#This Row],[Nombre d’heures par semaines]],""))</f>
        <v/>
      </c>
      <c r="O250" s="2" t="str">
        <f>IF(Table1[[#This Row],[N°]]="","",IF(Table1[[#This Row],[Référent pédagogique]]="OUI",Table1[[#This Row],[Nombre d’heures par semaines]],""))</f>
        <v/>
      </c>
      <c r="P250"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50" s="2"/>
      <c r="R250" s="2"/>
    </row>
    <row r="251" spans="1:18" x14ac:dyDescent="0.25">
      <c r="A251" s="12">
        <v>240</v>
      </c>
      <c r="B251" s="2" t="str">
        <f t="shared" si="3"/>
        <v/>
      </c>
      <c r="C251" s="2"/>
      <c r="D251" s="33"/>
      <c r="E251" s="34" t="str">
        <f>IF(Table1[[#This Row],[N°]]="","",VLOOKUP(Table1[[#This Row],[Unité]],Table2[[#All],[Nom de la mini-crèche]:[Qualifié]],11,FALSE))</f>
        <v/>
      </c>
      <c r="F251" s="33"/>
      <c r="G251" s="33"/>
      <c r="H251" s="35"/>
      <c r="I251" s="33"/>
      <c r="J251" s="33"/>
      <c r="K251" s="33"/>
      <c r="L251" s="3"/>
      <c r="M251" s="2" t="str">
        <f>IF(Table1[[#This Row],[N°]]="","",IF(Table1[[#This Row],[Niveau de langue]]=$V$12,Table1[[#This Row],[Nombre d’heures par semaines]],""))</f>
        <v/>
      </c>
      <c r="N251" s="2" t="str">
        <f>IF(Table1[[#This Row],[N°]]="","",IF(Table1[[#This Row],[Niveau de langue]]=$V$13,Table1[[#This Row],[Nombre d’heures par semaines]],""))</f>
        <v/>
      </c>
      <c r="O251" s="2" t="str">
        <f>IF(Table1[[#This Row],[N°]]="","",IF(Table1[[#This Row],[Référent pédagogique]]="OUI",Table1[[#This Row],[Nombre d’heures par semaines]],""))</f>
        <v/>
      </c>
      <c r="P251"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51" s="2"/>
      <c r="R251" s="2"/>
    </row>
    <row r="252" spans="1:18" x14ac:dyDescent="0.25">
      <c r="A252" s="12">
        <v>241</v>
      </c>
      <c r="B252" s="2" t="str">
        <f t="shared" si="3"/>
        <v/>
      </c>
      <c r="C252" s="2"/>
      <c r="D252" s="33"/>
      <c r="E252" s="34" t="str">
        <f>IF(Table1[[#This Row],[N°]]="","",VLOOKUP(Table1[[#This Row],[Unité]],Table2[[#All],[Nom de la mini-crèche]:[Qualifié]],11,FALSE))</f>
        <v/>
      </c>
      <c r="F252" s="33"/>
      <c r="G252" s="33"/>
      <c r="H252" s="35"/>
      <c r="I252" s="33"/>
      <c r="J252" s="33"/>
      <c r="K252" s="33"/>
      <c r="L252" s="3"/>
      <c r="M252" s="2" t="str">
        <f>IF(Table1[[#This Row],[N°]]="","",IF(Table1[[#This Row],[Niveau de langue]]=$V$12,Table1[[#This Row],[Nombre d’heures par semaines]],""))</f>
        <v/>
      </c>
      <c r="N252" s="2" t="str">
        <f>IF(Table1[[#This Row],[N°]]="","",IF(Table1[[#This Row],[Niveau de langue]]=$V$13,Table1[[#This Row],[Nombre d’heures par semaines]],""))</f>
        <v/>
      </c>
      <c r="O252" s="2" t="str">
        <f>IF(Table1[[#This Row],[N°]]="","",IF(Table1[[#This Row],[Référent pédagogique]]="OUI",Table1[[#This Row],[Nombre d’heures par semaines]],""))</f>
        <v/>
      </c>
      <c r="P252"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52" s="2"/>
      <c r="R252" s="2"/>
    </row>
    <row r="253" spans="1:18" x14ac:dyDescent="0.25">
      <c r="A253" s="12">
        <v>242</v>
      </c>
      <c r="B253" s="2" t="str">
        <f t="shared" si="3"/>
        <v/>
      </c>
      <c r="C253" s="2"/>
      <c r="D253" s="33"/>
      <c r="E253" s="34" t="str">
        <f>IF(Table1[[#This Row],[N°]]="","",VLOOKUP(Table1[[#This Row],[Unité]],Table2[[#All],[Nom de la mini-crèche]:[Qualifié]],11,FALSE))</f>
        <v/>
      </c>
      <c r="F253" s="33"/>
      <c r="G253" s="33"/>
      <c r="H253" s="35"/>
      <c r="I253" s="33"/>
      <c r="J253" s="33"/>
      <c r="K253" s="33"/>
      <c r="L253" s="3"/>
      <c r="M253" s="2" t="str">
        <f>IF(Table1[[#This Row],[N°]]="","",IF(Table1[[#This Row],[Niveau de langue]]=$V$12,Table1[[#This Row],[Nombre d’heures par semaines]],""))</f>
        <v/>
      </c>
      <c r="N253" s="2" t="str">
        <f>IF(Table1[[#This Row],[N°]]="","",IF(Table1[[#This Row],[Niveau de langue]]=$V$13,Table1[[#This Row],[Nombre d’heures par semaines]],""))</f>
        <v/>
      </c>
      <c r="O253" s="2" t="str">
        <f>IF(Table1[[#This Row],[N°]]="","",IF(Table1[[#This Row],[Référent pédagogique]]="OUI",Table1[[#This Row],[Nombre d’heures par semaines]],""))</f>
        <v/>
      </c>
      <c r="P253"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53" s="2"/>
      <c r="R253" s="2"/>
    </row>
    <row r="254" spans="1:18" x14ac:dyDescent="0.25">
      <c r="A254" s="12">
        <v>243</v>
      </c>
      <c r="B254" s="2" t="str">
        <f t="shared" si="3"/>
        <v/>
      </c>
      <c r="C254" s="2"/>
      <c r="D254" s="33"/>
      <c r="E254" s="34" t="str">
        <f>IF(Table1[[#This Row],[N°]]="","",VLOOKUP(Table1[[#This Row],[Unité]],Table2[[#All],[Nom de la mini-crèche]:[Qualifié]],11,FALSE))</f>
        <v/>
      </c>
      <c r="F254" s="33"/>
      <c r="G254" s="33"/>
      <c r="H254" s="35"/>
      <c r="I254" s="33"/>
      <c r="J254" s="33"/>
      <c r="K254" s="33"/>
      <c r="L254" s="3"/>
      <c r="M254" s="2" t="str">
        <f>IF(Table1[[#This Row],[N°]]="","",IF(Table1[[#This Row],[Niveau de langue]]=$V$12,Table1[[#This Row],[Nombre d’heures par semaines]],""))</f>
        <v/>
      </c>
      <c r="N254" s="2" t="str">
        <f>IF(Table1[[#This Row],[N°]]="","",IF(Table1[[#This Row],[Niveau de langue]]=$V$13,Table1[[#This Row],[Nombre d’heures par semaines]],""))</f>
        <v/>
      </c>
      <c r="O254" s="2" t="str">
        <f>IF(Table1[[#This Row],[N°]]="","",IF(Table1[[#This Row],[Référent pédagogique]]="OUI",Table1[[#This Row],[Nombre d’heures par semaines]],""))</f>
        <v/>
      </c>
      <c r="P254"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54" s="2"/>
      <c r="R254" s="2"/>
    </row>
    <row r="255" spans="1:18" x14ac:dyDescent="0.25">
      <c r="A255" s="12">
        <v>244</v>
      </c>
      <c r="B255" s="2" t="str">
        <f t="shared" si="3"/>
        <v/>
      </c>
      <c r="C255" s="2"/>
      <c r="D255" s="33"/>
      <c r="E255" s="34" t="str">
        <f>IF(Table1[[#This Row],[N°]]="","",VLOOKUP(Table1[[#This Row],[Unité]],Table2[[#All],[Nom de la mini-crèche]:[Qualifié]],11,FALSE))</f>
        <v/>
      </c>
      <c r="F255" s="33"/>
      <c r="G255" s="33"/>
      <c r="H255" s="35"/>
      <c r="I255" s="33"/>
      <c r="J255" s="33"/>
      <c r="K255" s="33"/>
      <c r="L255" s="3"/>
      <c r="M255" s="2" t="str">
        <f>IF(Table1[[#This Row],[N°]]="","",IF(Table1[[#This Row],[Niveau de langue]]=$V$12,Table1[[#This Row],[Nombre d’heures par semaines]],""))</f>
        <v/>
      </c>
      <c r="N255" s="2" t="str">
        <f>IF(Table1[[#This Row],[N°]]="","",IF(Table1[[#This Row],[Niveau de langue]]=$V$13,Table1[[#This Row],[Nombre d’heures par semaines]],""))</f>
        <v/>
      </c>
      <c r="O255" s="2" t="str">
        <f>IF(Table1[[#This Row],[N°]]="","",IF(Table1[[#This Row],[Référent pédagogique]]="OUI",Table1[[#This Row],[Nombre d’heures par semaines]],""))</f>
        <v/>
      </c>
      <c r="P255"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55" s="2"/>
      <c r="R255" s="2"/>
    </row>
    <row r="256" spans="1:18" x14ac:dyDescent="0.25">
      <c r="A256" s="12">
        <v>245</v>
      </c>
      <c r="B256" s="2" t="str">
        <f t="shared" si="3"/>
        <v/>
      </c>
      <c r="C256" s="2"/>
      <c r="D256" s="33"/>
      <c r="E256" s="34" t="str">
        <f>IF(Table1[[#This Row],[N°]]="","",VLOOKUP(Table1[[#This Row],[Unité]],Table2[[#All],[Nom de la mini-crèche]:[Qualifié]],11,FALSE))</f>
        <v/>
      </c>
      <c r="F256" s="33"/>
      <c r="G256" s="33"/>
      <c r="H256" s="35"/>
      <c r="I256" s="33"/>
      <c r="J256" s="33"/>
      <c r="K256" s="33"/>
      <c r="L256" s="3"/>
      <c r="M256" s="2" t="str">
        <f>IF(Table1[[#This Row],[N°]]="","",IF(Table1[[#This Row],[Niveau de langue]]=$V$12,Table1[[#This Row],[Nombre d’heures par semaines]],""))</f>
        <v/>
      </c>
      <c r="N256" s="2" t="str">
        <f>IF(Table1[[#This Row],[N°]]="","",IF(Table1[[#This Row],[Niveau de langue]]=$V$13,Table1[[#This Row],[Nombre d’heures par semaines]],""))</f>
        <v/>
      </c>
      <c r="O256" s="2" t="str">
        <f>IF(Table1[[#This Row],[N°]]="","",IF(Table1[[#This Row],[Référent pédagogique]]="OUI",Table1[[#This Row],[Nombre d’heures par semaines]],""))</f>
        <v/>
      </c>
      <c r="P256"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56" s="2"/>
      <c r="R256" s="2"/>
    </row>
    <row r="257" spans="1:18" x14ac:dyDescent="0.25">
      <c r="A257" s="12">
        <v>246</v>
      </c>
      <c r="B257" s="2" t="str">
        <f t="shared" si="3"/>
        <v/>
      </c>
      <c r="C257" s="2"/>
      <c r="D257" s="33"/>
      <c r="E257" s="34" t="str">
        <f>IF(Table1[[#This Row],[N°]]="","",VLOOKUP(Table1[[#This Row],[Unité]],Table2[[#All],[Nom de la mini-crèche]:[Qualifié]],11,FALSE))</f>
        <v/>
      </c>
      <c r="F257" s="33"/>
      <c r="G257" s="33"/>
      <c r="H257" s="35"/>
      <c r="I257" s="33"/>
      <c r="J257" s="33"/>
      <c r="K257" s="33"/>
      <c r="L257" s="3"/>
      <c r="M257" s="2" t="str">
        <f>IF(Table1[[#This Row],[N°]]="","",IF(Table1[[#This Row],[Niveau de langue]]=$V$12,Table1[[#This Row],[Nombre d’heures par semaines]],""))</f>
        <v/>
      </c>
      <c r="N257" s="2" t="str">
        <f>IF(Table1[[#This Row],[N°]]="","",IF(Table1[[#This Row],[Niveau de langue]]=$V$13,Table1[[#This Row],[Nombre d’heures par semaines]],""))</f>
        <v/>
      </c>
      <c r="O257" s="2" t="str">
        <f>IF(Table1[[#This Row],[N°]]="","",IF(Table1[[#This Row],[Référent pédagogique]]="OUI",Table1[[#This Row],[Nombre d’heures par semaines]],""))</f>
        <v/>
      </c>
      <c r="P257"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57" s="2"/>
      <c r="R257" s="2"/>
    </row>
    <row r="258" spans="1:18" x14ac:dyDescent="0.25">
      <c r="A258" s="12">
        <v>247</v>
      </c>
      <c r="B258" s="2" t="str">
        <f t="shared" si="3"/>
        <v/>
      </c>
      <c r="C258" s="2"/>
      <c r="D258" s="33"/>
      <c r="E258" s="34" t="str">
        <f>IF(Table1[[#This Row],[N°]]="","",VLOOKUP(Table1[[#This Row],[Unité]],Table2[[#All],[Nom de la mini-crèche]:[Qualifié]],11,FALSE))</f>
        <v/>
      </c>
      <c r="F258" s="33"/>
      <c r="G258" s="33"/>
      <c r="H258" s="35"/>
      <c r="I258" s="33"/>
      <c r="J258" s="33"/>
      <c r="K258" s="33"/>
      <c r="L258" s="3"/>
      <c r="M258" s="2" t="str">
        <f>IF(Table1[[#This Row],[N°]]="","",IF(Table1[[#This Row],[Niveau de langue]]=$V$12,Table1[[#This Row],[Nombre d’heures par semaines]],""))</f>
        <v/>
      </c>
      <c r="N258" s="2" t="str">
        <f>IF(Table1[[#This Row],[N°]]="","",IF(Table1[[#This Row],[Niveau de langue]]=$V$13,Table1[[#This Row],[Nombre d’heures par semaines]],""))</f>
        <v/>
      </c>
      <c r="O258" s="2" t="str">
        <f>IF(Table1[[#This Row],[N°]]="","",IF(Table1[[#This Row],[Référent pédagogique]]="OUI",Table1[[#This Row],[Nombre d’heures par semaines]],""))</f>
        <v/>
      </c>
      <c r="P258"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58" s="2"/>
      <c r="R258" s="2"/>
    </row>
    <row r="259" spans="1:18" x14ac:dyDescent="0.25">
      <c r="A259" s="12">
        <v>248</v>
      </c>
      <c r="B259" s="2" t="str">
        <f t="shared" si="3"/>
        <v/>
      </c>
      <c r="C259" s="2"/>
      <c r="D259" s="33"/>
      <c r="E259" s="34" t="str">
        <f>IF(Table1[[#This Row],[N°]]="","",VLOOKUP(Table1[[#This Row],[Unité]],Table2[[#All],[Nom de la mini-crèche]:[Qualifié]],11,FALSE))</f>
        <v/>
      </c>
      <c r="F259" s="33"/>
      <c r="G259" s="33"/>
      <c r="H259" s="35"/>
      <c r="I259" s="33"/>
      <c r="J259" s="33"/>
      <c r="K259" s="33"/>
      <c r="L259" s="3"/>
      <c r="M259" s="2" t="str">
        <f>IF(Table1[[#This Row],[N°]]="","",IF(Table1[[#This Row],[Niveau de langue]]=$V$12,Table1[[#This Row],[Nombre d’heures par semaines]],""))</f>
        <v/>
      </c>
      <c r="N259" s="2" t="str">
        <f>IF(Table1[[#This Row],[N°]]="","",IF(Table1[[#This Row],[Niveau de langue]]=$V$13,Table1[[#This Row],[Nombre d’heures par semaines]],""))</f>
        <v/>
      </c>
      <c r="O259" s="2" t="str">
        <f>IF(Table1[[#This Row],[N°]]="","",IF(Table1[[#This Row],[Référent pédagogique]]="OUI",Table1[[#This Row],[Nombre d’heures par semaines]],""))</f>
        <v/>
      </c>
      <c r="P259"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59" s="2"/>
      <c r="R259" s="2"/>
    </row>
    <row r="260" spans="1:18" x14ac:dyDescent="0.25">
      <c r="A260" s="12">
        <v>249</v>
      </c>
      <c r="B260" s="2" t="str">
        <f t="shared" si="3"/>
        <v/>
      </c>
      <c r="C260" s="2"/>
      <c r="D260" s="33"/>
      <c r="E260" s="34" t="str">
        <f>IF(Table1[[#This Row],[N°]]="","",VLOOKUP(Table1[[#This Row],[Unité]],Table2[[#All],[Nom de la mini-crèche]:[Qualifié]],11,FALSE))</f>
        <v/>
      </c>
      <c r="F260" s="33"/>
      <c r="G260" s="33"/>
      <c r="H260" s="35"/>
      <c r="I260" s="33"/>
      <c r="J260" s="33"/>
      <c r="K260" s="33"/>
      <c r="L260" s="3"/>
      <c r="M260" s="2" t="str">
        <f>IF(Table1[[#This Row],[N°]]="","",IF(Table1[[#This Row],[Niveau de langue]]=$V$12,Table1[[#This Row],[Nombre d’heures par semaines]],""))</f>
        <v/>
      </c>
      <c r="N260" s="2" t="str">
        <f>IF(Table1[[#This Row],[N°]]="","",IF(Table1[[#This Row],[Niveau de langue]]=$V$13,Table1[[#This Row],[Nombre d’heures par semaines]],""))</f>
        <v/>
      </c>
      <c r="O260" s="2" t="str">
        <f>IF(Table1[[#This Row],[N°]]="","",IF(Table1[[#This Row],[Référent pédagogique]]="OUI",Table1[[#This Row],[Nombre d’heures par semaines]],""))</f>
        <v/>
      </c>
      <c r="P260"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60" s="2"/>
      <c r="R260" s="2"/>
    </row>
    <row r="261" spans="1:18" x14ac:dyDescent="0.25">
      <c r="A261" s="12">
        <v>250</v>
      </c>
      <c r="B261" s="2" t="str">
        <f t="shared" si="3"/>
        <v/>
      </c>
      <c r="C261" s="2"/>
      <c r="D261" s="33"/>
      <c r="E261" s="34" t="str">
        <f>IF(Table1[[#This Row],[N°]]="","",VLOOKUP(Table1[[#This Row],[Unité]],Table2[[#All],[Nom de la mini-crèche]:[Qualifié]],11,FALSE))</f>
        <v/>
      </c>
      <c r="F261" s="33"/>
      <c r="G261" s="33"/>
      <c r="H261" s="35"/>
      <c r="I261" s="33"/>
      <c r="J261" s="33"/>
      <c r="K261" s="33"/>
      <c r="L261" s="3"/>
      <c r="M261" s="2" t="str">
        <f>IF(Table1[[#This Row],[N°]]="","",IF(Table1[[#This Row],[Niveau de langue]]=$V$12,Table1[[#This Row],[Nombre d’heures par semaines]],""))</f>
        <v/>
      </c>
      <c r="N261" s="2" t="str">
        <f>IF(Table1[[#This Row],[N°]]="","",IF(Table1[[#This Row],[Niveau de langue]]=$V$13,Table1[[#This Row],[Nombre d’heures par semaines]],""))</f>
        <v/>
      </c>
      <c r="O261" s="2" t="str">
        <f>IF(Table1[[#This Row],[N°]]="","",IF(Table1[[#This Row],[Référent pédagogique]]="OUI",Table1[[#This Row],[Nombre d’heures par semaines]],""))</f>
        <v/>
      </c>
      <c r="P261"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61" s="2"/>
      <c r="R261" s="2"/>
    </row>
    <row r="262" spans="1:18" x14ac:dyDescent="0.25">
      <c r="A262" s="12">
        <v>251</v>
      </c>
      <c r="B262" s="2" t="str">
        <f t="shared" si="3"/>
        <v/>
      </c>
      <c r="C262" s="2"/>
      <c r="D262" s="33"/>
      <c r="E262" s="34" t="str">
        <f>IF(Table1[[#This Row],[N°]]="","",VLOOKUP(Table1[[#This Row],[Unité]],Table2[[#All],[Nom de la mini-crèche]:[Qualifié]],11,FALSE))</f>
        <v/>
      </c>
      <c r="F262" s="33"/>
      <c r="G262" s="33"/>
      <c r="H262" s="35"/>
      <c r="I262" s="33"/>
      <c r="J262" s="33"/>
      <c r="K262" s="33"/>
      <c r="L262" s="3"/>
      <c r="M262" s="2" t="str">
        <f>IF(Table1[[#This Row],[N°]]="","",IF(Table1[[#This Row],[Niveau de langue]]=$V$12,Table1[[#This Row],[Nombre d’heures par semaines]],""))</f>
        <v/>
      </c>
      <c r="N262" s="2" t="str">
        <f>IF(Table1[[#This Row],[N°]]="","",IF(Table1[[#This Row],[Niveau de langue]]=$V$13,Table1[[#This Row],[Nombre d’heures par semaines]],""))</f>
        <v/>
      </c>
      <c r="O262" s="2" t="str">
        <f>IF(Table1[[#This Row],[N°]]="","",IF(Table1[[#This Row],[Référent pédagogique]]="OUI",Table1[[#This Row],[Nombre d’heures par semaines]],""))</f>
        <v/>
      </c>
      <c r="P262"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62" s="2"/>
      <c r="R262" s="2"/>
    </row>
    <row r="263" spans="1:18" x14ac:dyDescent="0.25">
      <c r="A263" s="12">
        <v>252</v>
      </c>
      <c r="B263" s="2" t="str">
        <f t="shared" si="3"/>
        <v/>
      </c>
      <c r="C263" s="2"/>
      <c r="D263" s="33"/>
      <c r="E263" s="34" t="str">
        <f>IF(Table1[[#This Row],[N°]]="","",VLOOKUP(Table1[[#This Row],[Unité]],Table2[[#All],[Nom de la mini-crèche]:[Qualifié]],11,FALSE))</f>
        <v/>
      </c>
      <c r="F263" s="33"/>
      <c r="G263" s="33"/>
      <c r="H263" s="35"/>
      <c r="I263" s="33"/>
      <c r="J263" s="33"/>
      <c r="K263" s="33"/>
      <c r="L263" s="3"/>
      <c r="M263" s="2" t="str">
        <f>IF(Table1[[#This Row],[N°]]="","",IF(Table1[[#This Row],[Niveau de langue]]=$V$12,Table1[[#This Row],[Nombre d’heures par semaines]],""))</f>
        <v/>
      </c>
      <c r="N263" s="2" t="str">
        <f>IF(Table1[[#This Row],[N°]]="","",IF(Table1[[#This Row],[Niveau de langue]]=$V$13,Table1[[#This Row],[Nombre d’heures par semaines]],""))</f>
        <v/>
      </c>
      <c r="O263" s="2" t="str">
        <f>IF(Table1[[#This Row],[N°]]="","",IF(Table1[[#This Row],[Référent pédagogique]]="OUI",Table1[[#This Row],[Nombre d’heures par semaines]],""))</f>
        <v/>
      </c>
      <c r="P263"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63" s="2"/>
      <c r="R263" s="2"/>
    </row>
    <row r="264" spans="1:18" x14ac:dyDescent="0.25">
      <c r="A264" s="12">
        <v>253</v>
      </c>
      <c r="B264" s="2" t="str">
        <f t="shared" si="3"/>
        <v/>
      </c>
      <c r="C264" s="2"/>
      <c r="D264" s="33"/>
      <c r="E264" s="34" t="str">
        <f>IF(Table1[[#This Row],[N°]]="","",VLOOKUP(Table1[[#This Row],[Unité]],Table2[[#All],[Nom de la mini-crèche]:[Qualifié]],11,FALSE))</f>
        <v/>
      </c>
      <c r="F264" s="33"/>
      <c r="G264" s="33"/>
      <c r="H264" s="35"/>
      <c r="I264" s="33"/>
      <c r="J264" s="33"/>
      <c r="K264" s="33"/>
      <c r="L264" s="3"/>
      <c r="M264" s="2" t="str">
        <f>IF(Table1[[#This Row],[N°]]="","",IF(Table1[[#This Row],[Niveau de langue]]=$V$12,Table1[[#This Row],[Nombre d’heures par semaines]],""))</f>
        <v/>
      </c>
      <c r="N264" s="2" t="str">
        <f>IF(Table1[[#This Row],[N°]]="","",IF(Table1[[#This Row],[Niveau de langue]]=$V$13,Table1[[#This Row],[Nombre d’heures par semaines]],""))</f>
        <v/>
      </c>
      <c r="O264" s="2" t="str">
        <f>IF(Table1[[#This Row],[N°]]="","",IF(Table1[[#This Row],[Référent pédagogique]]="OUI",Table1[[#This Row],[Nombre d’heures par semaines]],""))</f>
        <v/>
      </c>
      <c r="P264"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64" s="2"/>
      <c r="R264" s="2"/>
    </row>
    <row r="265" spans="1:18" x14ac:dyDescent="0.25">
      <c r="A265" s="12">
        <v>254</v>
      </c>
      <c r="B265" s="2" t="str">
        <f t="shared" si="3"/>
        <v/>
      </c>
      <c r="C265" s="2"/>
      <c r="D265" s="33"/>
      <c r="E265" s="34" t="str">
        <f>IF(Table1[[#This Row],[N°]]="","",VLOOKUP(Table1[[#This Row],[Unité]],Table2[[#All],[Nom de la mini-crèche]:[Qualifié]],11,FALSE))</f>
        <v/>
      </c>
      <c r="F265" s="33"/>
      <c r="G265" s="33"/>
      <c r="H265" s="35"/>
      <c r="I265" s="33"/>
      <c r="J265" s="33"/>
      <c r="K265" s="33"/>
      <c r="L265" s="3"/>
      <c r="M265" s="2" t="str">
        <f>IF(Table1[[#This Row],[N°]]="","",IF(Table1[[#This Row],[Niveau de langue]]=$V$12,Table1[[#This Row],[Nombre d’heures par semaines]],""))</f>
        <v/>
      </c>
      <c r="N265" s="2" t="str">
        <f>IF(Table1[[#This Row],[N°]]="","",IF(Table1[[#This Row],[Niveau de langue]]=$V$13,Table1[[#This Row],[Nombre d’heures par semaines]],""))</f>
        <v/>
      </c>
      <c r="O265" s="2" t="str">
        <f>IF(Table1[[#This Row],[N°]]="","",IF(Table1[[#This Row],[Référent pédagogique]]="OUI",Table1[[#This Row],[Nombre d’heures par semaines]],""))</f>
        <v/>
      </c>
      <c r="P265"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65" s="2"/>
      <c r="R265" s="2"/>
    </row>
    <row r="266" spans="1:18" x14ac:dyDescent="0.25">
      <c r="A266" s="12">
        <v>255</v>
      </c>
      <c r="B266" s="2" t="str">
        <f t="shared" si="3"/>
        <v/>
      </c>
      <c r="C266" s="2"/>
      <c r="D266" s="33"/>
      <c r="E266" s="34" t="str">
        <f>IF(Table1[[#This Row],[N°]]="","",VLOOKUP(Table1[[#This Row],[Unité]],Table2[[#All],[Nom de la mini-crèche]:[Qualifié]],11,FALSE))</f>
        <v/>
      </c>
      <c r="F266" s="33"/>
      <c r="G266" s="33"/>
      <c r="H266" s="35"/>
      <c r="I266" s="33"/>
      <c r="J266" s="33"/>
      <c r="K266" s="33"/>
      <c r="L266" s="3"/>
      <c r="M266" s="2" t="str">
        <f>IF(Table1[[#This Row],[N°]]="","",IF(Table1[[#This Row],[Niveau de langue]]=$V$12,Table1[[#This Row],[Nombre d’heures par semaines]],""))</f>
        <v/>
      </c>
      <c r="N266" s="2" t="str">
        <f>IF(Table1[[#This Row],[N°]]="","",IF(Table1[[#This Row],[Niveau de langue]]=$V$13,Table1[[#This Row],[Nombre d’heures par semaines]],""))</f>
        <v/>
      </c>
      <c r="O266" s="2" t="str">
        <f>IF(Table1[[#This Row],[N°]]="","",IF(Table1[[#This Row],[Référent pédagogique]]="OUI",Table1[[#This Row],[Nombre d’heures par semaines]],""))</f>
        <v/>
      </c>
      <c r="P266"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66" s="2"/>
      <c r="R266" s="2"/>
    </row>
    <row r="267" spans="1:18" x14ac:dyDescent="0.25">
      <c r="A267" s="12">
        <v>256</v>
      </c>
      <c r="B267" s="2" t="str">
        <f t="shared" si="3"/>
        <v/>
      </c>
      <c r="C267" s="2"/>
      <c r="D267" s="33"/>
      <c r="E267" s="34" t="str">
        <f>IF(Table1[[#This Row],[N°]]="","",VLOOKUP(Table1[[#This Row],[Unité]],Table2[[#All],[Nom de la mini-crèche]:[Qualifié]],11,FALSE))</f>
        <v/>
      </c>
      <c r="F267" s="33"/>
      <c r="G267" s="33"/>
      <c r="H267" s="35"/>
      <c r="I267" s="33"/>
      <c r="J267" s="33"/>
      <c r="K267" s="33"/>
      <c r="L267" s="3"/>
      <c r="M267" s="2" t="str">
        <f>IF(Table1[[#This Row],[N°]]="","",IF(Table1[[#This Row],[Niveau de langue]]=$V$12,Table1[[#This Row],[Nombre d’heures par semaines]],""))</f>
        <v/>
      </c>
      <c r="N267" s="2" t="str">
        <f>IF(Table1[[#This Row],[N°]]="","",IF(Table1[[#This Row],[Niveau de langue]]=$V$13,Table1[[#This Row],[Nombre d’heures par semaines]],""))</f>
        <v/>
      </c>
      <c r="O267" s="2" t="str">
        <f>IF(Table1[[#This Row],[N°]]="","",IF(Table1[[#This Row],[Référent pédagogique]]="OUI",Table1[[#This Row],[Nombre d’heures par semaines]],""))</f>
        <v/>
      </c>
      <c r="P267"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67" s="2"/>
      <c r="R267" s="2"/>
    </row>
    <row r="268" spans="1:18" x14ac:dyDescent="0.25">
      <c r="A268" s="12">
        <v>257</v>
      </c>
      <c r="B268" s="2" t="str">
        <f t="shared" si="3"/>
        <v/>
      </c>
      <c r="C268" s="2"/>
      <c r="D268" s="33"/>
      <c r="E268" s="34" t="str">
        <f>IF(Table1[[#This Row],[N°]]="","",VLOOKUP(Table1[[#This Row],[Unité]],Table2[[#All],[Nom de la mini-crèche]:[Qualifié]],11,FALSE))</f>
        <v/>
      </c>
      <c r="F268" s="33"/>
      <c r="G268" s="33"/>
      <c r="H268" s="35"/>
      <c r="I268" s="33"/>
      <c r="J268" s="33"/>
      <c r="K268" s="33"/>
      <c r="L268" s="3"/>
      <c r="M268" s="2" t="str">
        <f>IF(Table1[[#This Row],[N°]]="","",IF(Table1[[#This Row],[Niveau de langue]]=$V$12,Table1[[#This Row],[Nombre d’heures par semaines]],""))</f>
        <v/>
      </c>
      <c r="N268" s="2" t="str">
        <f>IF(Table1[[#This Row],[N°]]="","",IF(Table1[[#This Row],[Niveau de langue]]=$V$13,Table1[[#This Row],[Nombre d’heures par semaines]],""))</f>
        <v/>
      </c>
      <c r="O268" s="2" t="str">
        <f>IF(Table1[[#This Row],[N°]]="","",IF(Table1[[#This Row],[Référent pédagogique]]="OUI",Table1[[#This Row],[Nombre d’heures par semaines]],""))</f>
        <v/>
      </c>
      <c r="P268"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68" s="2"/>
      <c r="R268" s="2"/>
    </row>
    <row r="269" spans="1:18" x14ac:dyDescent="0.25">
      <c r="A269" s="12">
        <v>258</v>
      </c>
      <c r="B269" s="2" t="str">
        <f t="shared" ref="B269:B332" si="4">IF(H269="","",A269)</f>
        <v/>
      </c>
      <c r="C269" s="2"/>
      <c r="D269" s="33"/>
      <c r="E269" s="34" t="str">
        <f>IF(Table1[[#This Row],[N°]]="","",VLOOKUP(Table1[[#This Row],[Unité]],Table2[[#All],[Nom de la mini-crèche]:[Qualifié]],11,FALSE))</f>
        <v/>
      </c>
      <c r="F269" s="33"/>
      <c r="G269" s="33"/>
      <c r="H269" s="35"/>
      <c r="I269" s="33"/>
      <c r="J269" s="33"/>
      <c r="K269" s="33"/>
      <c r="L269" s="3"/>
      <c r="M269" s="2" t="str">
        <f>IF(Table1[[#This Row],[N°]]="","",IF(Table1[[#This Row],[Niveau de langue]]=$V$12,Table1[[#This Row],[Nombre d’heures par semaines]],""))</f>
        <v/>
      </c>
      <c r="N269" s="2" t="str">
        <f>IF(Table1[[#This Row],[N°]]="","",IF(Table1[[#This Row],[Niveau de langue]]=$V$13,Table1[[#This Row],[Nombre d’heures par semaines]],""))</f>
        <v/>
      </c>
      <c r="O269" s="2" t="str">
        <f>IF(Table1[[#This Row],[N°]]="","",IF(Table1[[#This Row],[Référent pédagogique]]="OUI",Table1[[#This Row],[Nombre d’heures par semaines]],""))</f>
        <v/>
      </c>
      <c r="P269"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69" s="2"/>
      <c r="R269" s="2"/>
    </row>
    <row r="270" spans="1:18" x14ac:dyDescent="0.25">
      <c r="A270" s="12">
        <v>259</v>
      </c>
      <c r="B270" s="2" t="str">
        <f t="shared" si="4"/>
        <v/>
      </c>
      <c r="C270" s="2"/>
      <c r="D270" s="33"/>
      <c r="E270" s="34" t="str">
        <f>IF(Table1[[#This Row],[N°]]="","",VLOOKUP(Table1[[#This Row],[Unité]],Table2[[#All],[Nom de la mini-crèche]:[Qualifié]],11,FALSE))</f>
        <v/>
      </c>
      <c r="F270" s="33"/>
      <c r="G270" s="33"/>
      <c r="H270" s="35"/>
      <c r="I270" s="33"/>
      <c r="J270" s="33"/>
      <c r="K270" s="33"/>
      <c r="L270" s="3"/>
      <c r="M270" s="2" t="str">
        <f>IF(Table1[[#This Row],[N°]]="","",IF(Table1[[#This Row],[Niveau de langue]]=$V$12,Table1[[#This Row],[Nombre d’heures par semaines]],""))</f>
        <v/>
      </c>
      <c r="N270" s="2" t="str">
        <f>IF(Table1[[#This Row],[N°]]="","",IF(Table1[[#This Row],[Niveau de langue]]=$V$13,Table1[[#This Row],[Nombre d’heures par semaines]],""))</f>
        <v/>
      </c>
      <c r="O270" s="2" t="str">
        <f>IF(Table1[[#This Row],[N°]]="","",IF(Table1[[#This Row],[Référent pédagogique]]="OUI",Table1[[#This Row],[Nombre d’heures par semaines]],""))</f>
        <v/>
      </c>
      <c r="P270"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70" s="2"/>
      <c r="R270" s="2"/>
    </row>
    <row r="271" spans="1:18" x14ac:dyDescent="0.25">
      <c r="A271" s="12">
        <v>260</v>
      </c>
      <c r="B271" s="2" t="str">
        <f t="shared" si="4"/>
        <v/>
      </c>
      <c r="C271" s="2"/>
      <c r="D271" s="33"/>
      <c r="E271" s="34" t="str">
        <f>IF(Table1[[#This Row],[N°]]="","",VLOOKUP(Table1[[#This Row],[Unité]],Table2[[#All],[Nom de la mini-crèche]:[Qualifié]],11,FALSE))</f>
        <v/>
      </c>
      <c r="F271" s="33"/>
      <c r="G271" s="33"/>
      <c r="H271" s="35"/>
      <c r="I271" s="33"/>
      <c r="J271" s="33"/>
      <c r="K271" s="33"/>
      <c r="L271" s="3"/>
      <c r="M271" s="2" t="str">
        <f>IF(Table1[[#This Row],[N°]]="","",IF(Table1[[#This Row],[Niveau de langue]]=$V$12,Table1[[#This Row],[Nombre d’heures par semaines]],""))</f>
        <v/>
      </c>
      <c r="N271" s="2" t="str">
        <f>IF(Table1[[#This Row],[N°]]="","",IF(Table1[[#This Row],[Niveau de langue]]=$V$13,Table1[[#This Row],[Nombre d’heures par semaines]],""))</f>
        <v/>
      </c>
      <c r="O271" s="2" t="str">
        <f>IF(Table1[[#This Row],[N°]]="","",IF(Table1[[#This Row],[Référent pédagogique]]="OUI",Table1[[#This Row],[Nombre d’heures par semaines]],""))</f>
        <v/>
      </c>
      <c r="P271"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71" s="2"/>
      <c r="R271" s="2"/>
    </row>
    <row r="272" spans="1:18" x14ac:dyDescent="0.25">
      <c r="A272" s="12">
        <v>261</v>
      </c>
      <c r="B272" s="2" t="str">
        <f t="shared" si="4"/>
        <v/>
      </c>
      <c r="C272" s="2"/>
      <c r="D272" s="33"/>
      <c r="E272" s="34" t="str">
        <f>IF(Table1[[#This Row],[N°]]="","",VLOOKUP(Table1[[#This Row],[Unité]],Table2[[#All],[Nom de la mini-crèche]:[Qualifié]],11,FALSE))</f>
        <v/>
      </c>
      <c r="F272" s="33"/>
      <c r="G272" s="33"/>
      <c r="H272" s="35"/>
      <c r="I272" s="33"/>
      <c r="J272" s="33"/>
      <c r="K272" s="33"/>
      <c r="L272" s="3"/>
      <c r="M272" s="2" t="str">
        <f>IF(Table1[[#This Row],[N°]]="","",IF(Table1[[#This Row],[Niveau de langue]]=$V$12,Table1[[#This Row],[Nombre d’heures par semaines]],""))</f>
        <v/>
      </c>
      <c r="N272" s="2" t="str">
        <f>IF(Table1[[#This Row],[N°]]="","",IF(Table1[[#This Row],[Niveau de langue]]=$V$13,Table1[[#This Row],[Nombre d’heures par semaines]],""))</f>
        <v/>
      </c>
      <c r="O272" s="2" t="str">
        <f>IF(Table1[[#This Row],[N°]]="","",IF(Table1[[#This Row],[Référent pédagogique]]="OUI",Table1[[#This Row],[Nombre d’heures par semaines]],""))</f>
        <v/>
      </c>
      <c r="P272"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72" s="2"/>
      <c r="R272" s="2"/>
    </row>
    <row r="273" spans="1:18" x14ac:dyDescent="0.25">
      <c r="A273" s="12">
        <v>262</v>
      </c>
      <c r="B273" s="2" t="str">
        <f t="shared" si="4"/>
        <v/>
      </c>
      <c r="C273" s="2"/>
      <c r="D273" s="33"/>
      <c r="E273" s="34" t="str">
        <f>IF(Table1[[#This Row],[N°]]="","",VLOOKUP(Table1[[#This Row],[Unité]],Table2[[#All],[Nom de la mini-crèche]:[Qualifié]],11,FALSE))</f>
        <v/>
      </c>
      <c r="F273" s="33"/>
      <c r="G273" s="33"/>
      <c r="H273" s="35"/>
      <c r="I273" s="33"/>
      <c r="J273" s="33"/>
      <c r="K273" s="33"/>
      <c r="L273" s="3"/>
      <c r="M273" s="2" t="str">
        <f>IF(Table1[[#This Row],[N°]]="","",IF(Table1[[#This Row],[Niveau de langue]]=$V$12,Table1[[#This Row],[Nombre d’heures par semaines]],""))</f>
        <v/>
      </c>
      <c r="N273" s="2" t="str">
        <f>IF(Table1[[#This Row],[N°]]="","",IF(Table1[[#This Row],[Niveau de langue]]=$V$13,Table1[[#This Row],[Nombre d’heures par semaines]],""))</f>
        <v/>
      </c>
      <c r="O273" s="2" t="str">
        <f>IF(Table1[[#This Row],[N°]]="","",IF(Table1[[#This Row],[Référent pédagogique]]="OUI",Table1[[#This Row],[Nombre d’heures par semaines]],""))</f>
        <v/>
      </c>
      <c r="P273"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73" s="2"/>
      <c r="R273" s="2"/>
    </row>
    <row r="274" spans="1:18" x14ac:dyDescent="0.25">
      <c r="A274" s="12">
        <v>263</v>
      </c>
      <c r="B274" s="2" t="str">
        <f t="shared" si="4"/>
        <v/>
      </c>
      <c r="C274" s="2"/>
      <c r="D274" s="33"/>
      <c r="E274" s="34" t="str">
        <f>IF(Table1[[#This Row],[N°]]="","",VLOOKUP(Table1[[#This Row],[Unité]],Table2[[#All],[Nom de la mini-crèche]:[Qualifié]],11,FALSE))</f>
        <v/>
      </c>
      <c r="F274" s="33"/>
      <c r="G274" s="33"/>
      <c r="H274" s="35"/>
      <c r="I274" s="33"/>
      <c r="J274" s="33"/>
      <c r="K274" s="33"/>
      <c r="L274" s="3"/>
      <c r="M274" s="2" t="str">
        <f>IF(Table1[[#This Row],[N°]]="","",IF(Table1[[#This Row],[Niveau de langue]]=$V$12,Table1[[#This Row],[Nombre d’heures par semaines]],""))</f>
        <v/>
      </c>
      <c r="N274" s="2" t="str">
        <f>IF(Table1[[#This Row],[N°]]="","",IF(Table1[[#This Row],[Niveau de langue]]=$V$13,Table1[[#This Row],[Nombre d’heures par semaines]],""))</f>
        <v/>
      </c>
      <c r="O274" s="2" t="str">
        <f>IF(Table1[[#This Row],[N°]]="","",IF(Table1[[#This Row],[Référent pédagogique]]="OUI",Table1[[#This Row],[Nombre d’heures par semaines]],""))</f>
        <v/>
      </c>
      <c r="P274"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74" s="2"/>
      <c r="R274" s="2"/>
    </row>
    <row r="275" spans="1:18" x14ac:dyDescent="0.25">
      <c r="A275" s="12">
        <v>264</v>
      </c>
      <c r="B275" s="2" t="str">
        <f t="shared" si="4"/>
        <v/>
      </c>
      <c r="C275" s="2"/>
      <c r="D275" s="33"/>
      <c r="E275" s="34" t="str">
        <f>IF(Table1[[#This Row],[N°]]="","",VLOOKUP(Table1[[#This Row],[Unité]],Table2[[#All],[Nom de la mini-crèche]:[Qualifié]],11,FALSE))</f>
        <v/>
      </c>
      <c r="F275" s="33"/>
      <c r="G275" s="33"/>
      <c r="H275" s="35"/>
      <c r="I275" s="33"/>
      <c r="J275" s="33"/>
      <c r="K275" s="33"/>
      <c r="L275" s="3"/>
      <c r="M275" s="2" t="str">
        <f>IF(Table1[[#This Row],[N°]]="","",IF(Table1[[#This Row],[Niveau de langue]]=$V$12,Table1[[#This Row],[Nombre d’heures par semaines]],""))</f>
        <v/>
      </c>
      <c r="N275" s="2" t="str">
        <f>IF(Table1[[#This Row],[N°]]="","",IF(Table1[[#This Row],[Niveau de langue]]=$V$13,Table1[[#This Row],[Nombre d’heures par semaines]],""))</f>
        <v/>
      </c>
      <c r="O275" s="2" t="str">
        <f>IF(Table1[[#This Row],[N°]]="","",IF(Table1[[#This Row],[Référent pédagogique]]="OUI",Table1[[#This Row],[Nombre d’heures par semaines]],""))</f>
        <v/>
      </c>
      <c r="P275"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75" s="2"/>
      <c r="R275" s="2"/>
    </row>
    <row r="276" spans="1:18" x14ac:dyDescent="0.25">
      <c r="A276" s="12">
        <v>265</v>
      </c>
      <c r="B276" s="2" t="str">
        <f t="shared" si="4"/>
        <v/>
      </c>
      <c r="C276" s="2"/>
      <c r="D276" s="33"/>
      <c r="E276" s="34" t="str">
        <f>IF(Table1[[#This Row],[N°]]="","",VLOOKUP(Table1[[#This Row],[Unité]],Table2[[#All],[Nom de la mini-crèche]:[Qualifié]],11,FALSE))</f>
        <v/>
      </c>
      <c r="F276" s="33"/>
      <c r="G276" s="33"/>
      <c r="H276" s="35"/>
      <c r="I276" s="33"/>
      <c r="J276" s="33"/>
      <c r="K276" s="33"/>
      <c r="L276" s="3"/>
      <c r="M276" s="2" t="str">
        <f>IF(Table1[[#This Row],[N°]]="","",IF(Table1[[#This Row],[Niveau de langue]]=$V$12,Table1[[#This Row],[Nombre d’heures par semaines]],""))</f>
        <v/>
      </c>
      <c r="N276" s="2" t="str">
        <f>IF(Table1[[#This Row],[N°]]="","",IF(Table1[[#This Row],[Niveau de langue]]=$V$13,Table1[[#This Row],[Nombre d’heures par semaines]],""))</f>
        <v/>
      </c>
      <c r="O276" s="2" t="str">
        <f>IF(Table1[[#This Row],[N°]]="","",IF(Table1[[#This Row],[Référent pédagogique]]="OUI",Table1[[#This Row],[Nombre d’heures par semaines]],""))</f>
        <v/>
      </c>
      <c r="P276"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76" s="2"/>
      <c r="R276" s="2"/>
    </row>
    <row r="277" spans="1:18" x14ac:dyDescent="0.25">
      <c r="A277" s="12">
        <v>266</v>
      </c>
      <c r="B277" s="2" t="str">
        <f t="shared" si="4"/>
        <v/>
      </c>
      <c r="C277" s="2"/>
      <c r="D277" s="33"/>
      <c r="E277" s="34" t="str">
        <f>IF(Table1[[#This Row],[N°]]="","",VLOOKUP(Table1[[#This Row],[Unité]],Table2[[#All],[Nom de la mini-crèche]:[Qualifié]],11,FALSE))</f>
        <v/>
      </c>
      <c r="F277" s="33"/>
      <c r="G277" s="33"/>
      <c r="H277" s="35"/>
      <c r="I277" s="33"/>
      <c r="J277" s="33"/>
      <c r="K277" s="33"/>
      <c r="L277" s="3"/>
      <c r="M277" s="2" t="str">
        <f>IF(Table1[[#This Row],[N°]]="","",IF(Table1[[#This Row],[Niveau de langue]]=$V$12,Table1[[#This Row],[Nombre d’heures par semaines]],""))</f>
        <v/>
      </c>
      <c r="N277" s="2" t="str">
        <f>IF(Table1[[#This Row],[N°]]="","",IF(Table1[[#This Row],[Niveau de langue]]=$V$13,Table1[[#This Row],[Nombre d’heures par semaines]],""))</f>
        <v/>
      </c>
      <c r="O277" s="2" t="str">
        <f>IF(Table1[[#This Row],[N°]]="","",IF(Table1[[#This Row],[Référent pédagogique]]="OUI",Table1[[#This Row],[Nombre d’heures par semaines]],""))</f>
        <v/>
      </c>
      <c r="P277"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77" s="2"/>
      <c r="R277" s="2"/>
    </row>
    <row r="278" spans="1:18" x14ac:dyDescent="0.25">
      <c r="A278" s="12">
        <v>267</v>
      </c>
      <c r="B278" s="2" t="str">
        <f t="shared" si="4"/>
        <v/>
      </c>
      <c r="C278" s="2"/>
      <c r="D278" s="33"/>
      <c r="E278" s="34" t="str">
        <f>IF(Table1[[#This Row],[N°]]="","",VLOOKUP(Table1[[#This Row],[Unité]],Table2[[#All],[Nom de la mini-crèche]:[Qualifié]],11,FALSE))</f>
        <v/>
      </c>
      <c r="F278" s="33"/>
      <c r="G278" s="33"/>
      <c r="H278" s="35"/>
      <c r="I278" s="33"/>
      <c r="J278" s="33"/>
      <c r="K278" s="33"/>
      <c r="L278" s="3"/>
      <c r="M278" s="2" t="str">
        <f>IF(Table1[[#This Row],[N°]]="","",IF(Table1[[#This Row],[Niveau de langue]]=$V$12,Table1[[#This Row],[Nombre d’heures par semaines]],""))</f>
        <v/>
      </c>
      <c r="N278" s="2" t="str">
        <f>IF(Table1[[#This Row],[N°]]="","",IF(Table1[[#This Row],[Niveau de langue]]=$V$13,Table1[[#This Row],[Nombre d’heures par semaines]],""))</f>
        <v/>
      </c>
      <c r="O278" s="2" t="str">
        <f>IF(Table1[[#This Row],[N°]]="","",IF(Table1[[#This Row],[Référent pédagogique]]="OUI",Table1[[#This Row],[Nombre d’heures par semaines]],""))</f>
        <v/>
      </c>
      <c r="P278"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78" s="2"/>
      <c r="R278" s="2"/>
    </row>
    <row r="279" spans="1:18" x14ac:dyDescent="0.25">
      <c r="A279" s="12">
        <v>268</v>
      </c>
      <c r="B279" s="2" t="str">
        <f t="shared" si="4"/>
        <v/>
      </c>
      <c r="C279" s="2"/>
      <c r="D279" s="33"/>
      <c r="E279" s="34" t="str">
        <f>IF(Table1[[#This Row],[N°]]="","",VLOOKUP(Table1[[#This Row],[Unité]],Table2[[#All],[Nom de la mini-crèche]:[Qualifié]],11,FALSE))</f>
        <v/>
      </c>
      <c r="F279" s="33"/>
      <c r="G279" s="33"/>
      <c r="H279" s="35"/>
      <c r="I279" s="33"/>
      <c r="J279" s="33"/>
      <c r="K279" s="33"/>
      <c r="L279" s="3"/>
      <c r="M279" s="2" t="str">
        <f>IF(Table1[[#This Row],[N°]]="","",IF(Table1[[#This Row],[Niveau de langue]]=$V$12,Table1[[#This Row],[Nombre d’heures par semaines]],""))</f>
        <v/>
      </c>
      <c r="N279" s="2" t="str">
        <f>IF(Table1[[#This Row],[N°]]="","",IF(Table1[[#This Row],[Niveau de langue]]=$V$13,Table1[[#This Row],[Nombre d’heures par semaines]],""))</f>
        <v/>
      </c>
      <c r="O279" s="2" t="str">
        <f>IF(Table1[[#This Row],[N°]]="","",IF(Table1[[#This Row],[Référent pédagogique]]="OUI",Table1[[#This Row],[Nombre d’heures par semaines]],""))</f>
        <v/>
      </c>
      <c r="P279"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79" s="2"/>
      <c r="R279" s="2"/>
    </row>
    <row r="280" spans="1:18" x14ac:dyDescent="0.25">
      <c r="A280" s="12">
        <v>269</v>
      </c>
      <c r="B280" s="2" t="str">
        <f t="shared" si="4"/>
        <v/>
      </c>
      <c r="C280" s="2"/>
      <c r="D280" s="33"/>
      <c r="E280" s="34" t="str">
        <f>IF(Table1[[#This Row],[N°]]="","",VLOOKUP(Table1[[#This Row],[Unité]],Table2[[#All],[Nom de la mini-crèche]:[Qualifié]],11,FALSE))</f>
        <v/>
      </c>
      <c r="F280" s="33"/>
      <c r="G280" s="33"/>
      <c r="H280" s="35"/>
      <c r="I280" s="33"/>
      <c r="J280" s="33"/>
      <c r="K280" s="33"/>
      <c r="L280" s="3"/>
      <c r="M280" s="2" t="str">
        <f>IF(Table1[[#This Row],[N°]]="","",IF(Table1[[#This Row],[Niveau de langue]]=$V$12,Table1[[#This Row],[Nombre d’heures par semaines]],""))</f>
        <v/>
      </c>
      <c r="N280" s="2" t="str">
        <f>IF(Table1[[#This Row],[N°]]="","",IF(Table1[[#This Row],[Niveau de langue]]=$V$13,Table1[[#This Row],[Nombre d’heures par semaines]],""))</f>
        <v/>
      </c>
      <c r="O280" s="2" t="str">
        <f>IF(Table1[[#This Row],[N°]]="","",IF(Table1[[#This Row],[Référent pédagogique]]="OUI",Table1[[#This Row],[Nombre d’heures par semaines]],""))</f>
        <v/>
      </c>
      <c r="P280"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80" s="2"/>
      <c r="R280" s="2"/>
    </row>
    <row r="281" spans="1:18" x14ac:dyDescent="0.25">
      <c r="A281" s="12">
        <v>270</v>
      </c>
      <c r="B281" s="2" t="str">
        <f t="shared" si="4"/>
        <v/>
      </c>
      <c r="C281" s="2"/>
      <c r="D281" s="33"/>
      <c r="E281" s="34" t="str">
        <f>IF(Table1[[#This Row],[N°]]="","",VLOOKUP(Table1[[#This Row],[Unité]],Table2[[#All],[Nom de la mini-crèche]:[Qualifié]],11,FALSE))</f>
        <v/>
      </c>
      <c r="F281" s="33"/>
      <c r="G281" s="33"/>
      <c r="H281" s="35"/>
      <c r="I281" s="33"/>
      <c r="J281" s="33"/>
      <c r="K281" s="33"/>
      <c r="L281" s="3"/>
      <c r="M281" s="2" t="str">
        <f>IF(Table1[[#This Row],[N°]]="","",IF(Table1[[#This Row],[Niveau de langue]]=$V$12,Table1[[#This Row],[Nombre d’heures par semaines]],""))</f>
        <v/>
      </c>
      <c r="N281" s="2" t="str">
        <f>IF(Table1[[#This Row],[N°]]="","",IF(Table1[[#This Row],[Niveau de langue]]=$V$13,Table1[[#This Row],[Nombre d’heures par semaines]],""))</f>
        <v/>
      </c>
      <c r="O281" s="2" t="str">
        <f>IF(Table1[[#This Row],[N°]]="","",IF(Table1[[#This Row],[Référent pédagogique]]="OUI",Table1[[#This Row],[Nombre d’heures par semaines]],""))</f>
        <v/>
      </c>
      <c r="P281"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81" s="2"/>
      <c r="R281" s="2"/>
    </row>
    <row r="282" spans="1:18" x14ac:dyDescent="0.25">
      <c r="A282" s="12">
        <v>271</v>
      </c>
      <c r="B282" s="2" t="str">
        <f t="shared" si="4"/>
        <v/>
      </c>
      <c r="C282" s="2"/>
      <c r="D282" s="33"/>
      <c r="E282" s="34" t="str">
        <f>IF(Table1[[#This Row],[N°]]="","",VLOOKUP(Table1[[#This Row],[Unité]],Table2[[#All],[Nom de la mini-crèche]:[Qualifié]],11,FALSE))</f>
        <v/>
      </c>
      <c r="F282" s="33"/>
      <c r="G282" s="33"/>
      <c r="H282" s="35"/>
      <c r="I282" s="33"/>
      <c r="J282" s="33"/>
      <c r="K282" s="33"/>
      <c r="L282" s="3"/>
      <c r="M282" s="2" t="str">
        <f>IF(Table1[[#This Row],[N°]]="","",IF(Table1[[#This Row],[Niveau de langue]]=$V$12,Table1[[#This Row],[Nombre d’heures par semaines]],""))</f>
        <v/>
      </c>
      <c r="N282" s="2" t="str">
        <f>IF(Table1[[#This Row],[N°]]="","",IF(Table1[[#This Row],[Niveau de langue]]=$V$13,Table1[[#This Row],[Nombre d’heures par semaines]],""))</f>
        <v/>
      </c>
      <c r="O282" s="2" t="str">
        <f>IF(Table1[[#This Row],[N°]]="","",IF(Table1[[#This Row],[Référent pédagogique]]="OUI",Table1[[#This Row],[Nombre d’heures par semaines]],""))</f>
        <v/>
      </c>
      <c r="P282"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82" s="2"/>
      <c r="R282" s="2"/>
    </row>
    <row r="283" spans="1:18" x14ac:dyDescent="0.25">
      <c r="A283" s="12">
        <v>272</v>
      </c>
      <c r="B283" s="2" t="str">
        <f t="shared" si="4"/>
        <v/>
      </c>
      <c r="C283" s="2"/>
      <c r="D283" s="33"/>
      <c r="E283" s="34" t="str">
        <f>IF(Table1[[#This Row],[N°]]="","",VLOOKUP(Table1[[#This Row],[Unité]],Table2[[#All],[Nom de la mini-crèche]:[Qualifié]],11,FALSE))</f>
        <v/>
      </c>
      <c r="F283" s="33"/>
      <c r="G283" s="33"/>
      <c r="H283" s="35"/>
      <c r="I283" s="33"/>
      <c r="J283" s="33"/>
      <c r="K283" s="33"/>
      <c r="L283" s="3"/>
      <c r="M283" s="2" t="str">
        <f>IF(Table1[[#This Row],[N°]]="","",IF(Table1[[#This Row],[Niveau de langue]]=$V$12,Table1[[#This Row],[Nombre d’heures par semaines]],""))</f>
        <v/>
      </c>
      <c r="N283" s="2" t="str">
        <f>IF(Table1[[#This Row],[N°]]="","",IF(Table1[[#This Row],[Niveau de langue]]=$V$13,Table1[[#This Row],[Nombre d’heures par semaines]],""))</f>
        <v/>
      </c>
      <c r="O283" s="2" t="str">
        <f>IF(Table1[[#This Row],[N°]]="","",IF(Table1[[#This Row],[Référent pédagogique]]="OUI",Table1[[#This Row],[Nombre d’heures par semaines]],""))</f>
        <v/>
      </c>
      <c r="P283"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83" s="2"/>
      <c r="R283" s="2"/>
    </row>
    <row r="284" spans="1:18" x14ac:dyDescent="0.25">
      <c r="A284" s="12">
        <v>273</v>
      </c>
      <c r="B284" s="2" t="str">
        <f t="shared" si="4"/>
        <v/>
      </c>
      <c r="C284" s="2"/>
      <c r="D284" s="33"/>
      <c r="E284" s="34" t="str">
        <f>IF(Table1[[#This Row],[N°]]="","",VLOOKUP(Table1[[#This Row],[Unité]],Table2[[#All],[Nom de la mini-crèche]:[Qualifié]],11,FALSE))</f>
        <v/>
      </c>
      <c r="F284" s="33"/>
      <c r="G284" s="33"/>
      <c r="H284" s="35"/>
      <c r="I284" s="33"/>
      <c r="J284" s="33"/>
      <c r="K284" s="33"/>
      <c r="L284" s="3"/>
      <c r="M284" s="2" t="str">
        <f>IF(Table1[[#This Row],[N°]]="","",IF(Table1[[#This Row],[Niveau de langue]]=$V$12,Table1[[#This Row],[Nombre d’heures par semaines]],""))</f>
        <v/>
      </c>
      <c r="N284" s="2" t="str">
        <f>IF(Table1[[#This Row],[N°]]="","",IF(Table1[[#This Row],[Niveau de langue]]=$V$13,Table1[[#This Row],[Nombre d’heures par semaines]],""))</f>
        <v/>
      </c>
      <c r="O284" s="2" t="str">
        <f>IF(Table1[[#This Row],[N°]]="","",IF(Table1[[#This Row],[Référent pédagogique]]="OUI",Table1[[#This Row],[Nombre d’heures par semaines]],""))</f>
        <v/>
      </c>
      <c r="P284"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84" s="2"/>
      <c r="R284" s="2"/>
    </row>
    <row r="285" spans="1:18" x14ac:dyDescent="0.25">
      <c r="A285" s="12">
        <v>274</v>
      </c>
      <c r="B285" s="2" t="str">
        <f t="shared" si="4"/>
        <v/>
      </c>
      <c r="C285" s="2"/>
      <c r="D285" s="33"/>
      <c r="E285" s="34" t="str">
        <f>IF(Table1[[#This Row],[N°]]="","",VLOOKUP(Table1[[#This Row],[Unité]],Table2[[#All],[Nom de la mini-crèche]:[Qualifié]],11,FALSE))</f>
        <v/>
      </c>
      <c r="F285" s="33"/>
      <c r="G285" s="33"/>
      <c r="H285" s="35"/>
      <c r="I285" s="33"/>
      <c r="J285" s="33"/>
      <c r="K285" s="33"/>
      <c r="L285" s="3"/>
      <c r="M285" s="2" t="str">
        <f>IF(Table1[[#This Row],[N°]]="","",IF(Table1[[#This Row],[Niveau de langue]]=$V$12,Table1[[#This Row],[Nombre d’heures par semaines]],""))</f>
        <v/>
      </c>
      <c r="N285" s="2" t="str">
        <f>IF(Table1[[#This Row],[N°]]="","",IF(Table1[[#This Row],[Niveau de langue]]=$V$13,Table1[[#This Row],[Nombre d’heures par semaines]],""))</f>
        <v/>
      </c>
      <c r="O285" s="2" t="str">
        <f>IF(Table1[[#This Row],[N°]]="","",IF(Table1[[#This Row],[Référent pédagogique]]="OUI",Table1[[#This Row],[Nombre d’heures par semaines]],""))</f>
        <v/>
      </c>
      <c r="P285"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85" s="2"/>
      <c r="R285" s="2"/>
    </row>
    <row r="286" spans="1:18" x14ac:dyDescent="0.25">
      <c r="A286" s="12">
        <v>275</v>
      </c>
      <c r="B286" s="2" t="str">
        <f t="shared" si="4"/>
        <v/>
      </c>
      <c r="C286" s="2"/>
      <c r="D286" s="33"/>
      <c r="E286" s="34" t="str">
        <f>IF(Table1[[#This Row],[N°]]="","",VLOOKUP(Table1[[#This Row],[Unité]],Table2[[#All],[Nom de la mini-crèche]:[Qualifié]],11,FALSE))</f>
        <v/>
      </c>
      <c r="F286" s="33"/>
      <c r="G286" s="33"/>
      <c r="H286" s="35"/>
      <c r="I286" s="33"/>
      <c r="J286" s="33"/>
      <c r="K286" s="33"/>
      <c r="L286" s="3"/>
      <c r="M286" s="2" t="str">
        <f>IF(Table1[[#This Row],[N°]]="","",IF(Table1[[#This Row],[Niveau de langue]]=$V$12,Table1[[#This Row],[Nombre d’heures par semaines]],""))</f>
        <v/>
      </c>
      <c r="N286" s="2" t="str">
        <f>IF(Table1[[#This Row],[N°]]="","",IF(Table1[[#This Row],[Niveau de langue]]=$V$13,Table1[[#This Row],[Nombre d’heures par semaines]],""))</f>
        <v/>
      </c>
      <c r="O286" s="2" t="str">
        <f>IF(Table1[[#This Row],[N°]]="","",IF(Table1[[#This Row],[Référent pédagogique]]="OUI",Table1[[#This Row],[Nombre d’heures par semaines]],""))</f>
        <v/>
      </c>
      <c r="P286"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86" s="2"/>
      <c r="R286" s="2"/>
    </row>
    <row r="287" spans="1:18" x14ac:dyDescent="0.25">
      <c r="A287" s="12">
        <v>276</v>
      </c>
      <c r="B287" s="2" t="str">
        <f t="shared" si="4"/>
        <v/>
      </c>
      <c r="C287" s="2"/>
      <c r="D287" s="33"/>
      <c r="E287" s="34" t="str">
        <f>IF(Table1[[#This Row],[N°]]="","",VLOOKUP(Table1[[#This Row],[Unité]],Table2[[#All],[Nom de la mini-crèche]:[Qualifié]],11,FALSE))</f>
        <v/>
      </c>
      <c r="F287" s="33"/>
      <c r="G287" s="33"/>
      <c r="H287" s="35"/>
      <c r="I287" s="33"/>
      <c r="J287" s="33"/>
      <c r="K287" s="33"/>
      <c r="L287" s="3"/>
      <c r="M287" s="2" t="str">
        <f>IF(Table1[[#This Row],[N°]]="","",IF(Table1[[#This Row],[Niveau de langue]]=$V$12,Table1[[#This Row],[Nombre d’heures par semaines]],""))</f>
        <v/>
      </c>
      <c r="N287" s="2" t="str">
        <f>IF(Table1[[#This Row],[N°]]="","",IF(Table1[[#This Row],[Niveau de langue]]=$V$13,Table1[[#This Row],[Nombre d’heures par semaines]],""))</f>
        <v/>
      </c>
      <c r="O287" s="2" t="str">
        <f>IF(Table1[[#This Row],[N°]]="","",IF(Table1[[#This Row],[Référent pédagogique]]="OUI",Table1[[#This Row],[Nombre d’heures par semaines]],""))</f>
        <v/>
      </c>
      <c r="P287"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87" s="2"/>
      <c r="R287" s="2"/>
    </row>
    <row r="288" spans="1:18" x14ac:dyDescent="0.25">
      <c r="A288" s="12">
        <v>277</v>
      </c>
      <c r="B288" s="2" t="str">
        <f t="shared" si="4"/>
        <v/>
      </c>
      <c r="C288" s="2"/>
      <c r="D288" s="33"/>
      <c r="E288" s="34" t="str">
        <f>IF(Table1[[#This Row],[N°]]="","",VLOOKUP(Table1[[#This Row],[Unité]],Table2[[#All],[Nom de la mini-crèche]:[Qualifié]],11,FALSE))</f>
        <v/>
      </c>
      <c r="F288" s="33"/>
      <c r="G288" s="33"/>
      <c r="H288" s="35"/>
      <c r="I288" s="33"/>
      <c r="J288" s="33"/>
      <c r="K288" s="33"/>
      <c r="L288" s="3"/>
      <c r="M288" s="2" t="str">
        <f>IF(Table1[[#This Row],[N°]]="","",IF(Table1[[#This Row],[Niveau de langue]]=$V$12,Table1[[#This Row],[Nombre d’heures par semaines]],""))</f>
        <v/>
      </c>
      <c r="N288" s="2" t="str">
        <f>IF(Table1[[#This Row],[N°]]="","",IF(Table1[[#This Row],[Niveau de langue]]=$V$13,Table1[[#This Row],[Nombre d’heures par semaines]],""))</f>
        <v/>
      </c>
      <c r="O288" s="2" t="str">
        <f>IF(Table1[[#This Row],[N°]]="","",IF(Table1[[#This Row],[Référent pédagogique]]="OUI",Table1[[#This Row],[Nombre d’heures par semaines]],""))</f>
        <v/>
      </c>
      <c r="P288"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88" s="2"/>
      <c r="R288" s="2"/>
    </row>
    <row r="289" spans="1:18" x14ac:dyDescent="0.25">
      <c r="A289" s="12">
        <v>278</v>
      </c>
      <c r="B289" s="2" t="str">
        <f t="shared" si="4"/>
        <v/>
      </c>
      <c r="C289" s="2"/>
      <c r="D289" s="33"/>
      <c r="E289" s="34" t="str">
        <f>IF(Table1[[#This Row],[N°]]="","",VLOOKUP(Table1[[#This Row],[Unité]],Table2[[#All],[Nom de la mini-crèche]:[Qualifié]],11,FALSE))</f>
        <v/>
      </c>
      <c r="F289" s="33"/>
      <c r="G289" s="33"/>
      <c r="H289" s="35"/>
      <c r="I289" s="33"/>
      <c r="J289" s="33"/>
      <c r="K289" s="33"/>
      <c r="L289" s="3"/>
      <c r="M289" s="2" t="str">
        <f>IF(Table1[[#This Row],[N°]]="","",IF(Table1[[#This Row],[Niveau de langue]]=$V$12,Table1[[#This Row],[Nombre d’heures par semaines]],""))</f>
        <v/>
      </c>
      <c r="N289" s="2" t="str">
        <f>IF(Table1[[#This Row],[N°]]="","",IF(Table1[[#This Row],[Niveau de langue]]=$V$13,Table1[[#This Row],[Nombre d’heures par semaines]],""))</f>
        <v/>
      </c>
      <c r="O289" s="2" t="str">
        <f>IF(Table1[[#This Row],[N°]]="","",IF(Table1[[#This Row],[Référent pédagogique]]="OUI",Table1[[#This Row],[Nombre d’heures par semaines]],""))</f>
        <v/>
      </c>
      <c r="P289"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89" s="2"/>
      <c r="R289" s="2"/>
    </row>
    <row r="290" spans="1:18" x14ac:dyDescent="0.25">
      <c r="A290" s="12">
        <v>279</v>
      </c>
      <c r="B290" s="2" t="str">
        <f t="shared" si="4"/>
        <v/>
      </c>
      <c r="C290" s="2"/>
      <c r="D290" s="33"/>
      <c r="E290" s="34" t="str">
        <f>IF(Table1[[#This Row],[N°]]="","",VLOOKUP(Table1[[#This Row],[Unité]],Table2[[#All],[Nom de la mini-crèche]:[Qualifié]],11,FALSE))</f>
        <v/>
      </c>
      <c r="F290" s="33"/>
      <c r="G290" s="33"/>
      <c r="H290" s="35"/>
      <c r="I290" s="33"/>
      <c r="J290" s="33"/>
      <c r="K290" s="33"/>
      <c r="L290" s="3"/>
      <c r="M290" s="2" t="str">
        <f>IF(Table1[[#This Row],[N°]]="","",IF(Table1[[#This Row],[Niveau de langue]]=$V$12,Table1[[#This Row],[Nombre d’heures par semaines]],""))</f>
        <v/>
      </c>
      <c r="N290" s="2" t="str">
        <f>IF(Table1[[#This Row],[N°]]="","",IF(Table1[[#This Row],[Niveau de langue]]=$V$13,Table1[[#This Row],[Nombre d’heures par semaines]],""))</f>
        <v/>
      </c>
      <c r="O290" s="2" t="str">
        <f>IF(Table1[[#This Row],[N°]]="","",IF(Table1[[#This Row],[Référent pédagogique]]="OUI",Table1[[#This Row],[Nombre d’heures par semaines]],""))</f>
        <v/>
      </c>
      <c r="P290"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90" s="2"/>
      <c r="R290" s="2"/>
    </row>
    <row r="291" spans="1:18" x14ac:dyDescent="0.25">
      <c r="A291" s="12">
        <v>280</v>
      </c>
      <c r="B291" s="2" t="str">
        <f t="shared" si="4"/>
        <v/>
      </c>
      <c r="C291" s="2"/>
      <c r="D291" s="33"/>
      <c r="E291" s="34" t="str">
        <f>IF(Table1[[#This Row],[N°]]="","",VLOOKUP(Table1[[#This Row],[Unité]],Table2[[#All],[Nom de la mini-crèche]:[Qualifié]],11,FALSE))</f>
        <v/>
      </c>
      <c r="F291" s="33"/>
      <c r="G291" s="33"/>
      <c r="H291" s="35"/>
      <c r="I291" s="33"/>
      <c r="J291" s="33"/>
      <c r="K291" s="33"/>
      <c r="L291" s="3"/>
      <c r="M291" s="2" t="str">
        <f>IF(Table1[[#This Row],[N°]]="","",IF(Table1[[#This Row],[Niveau de langue]]=$V$12,Table1[[#This Row],[Nombre d’heures par semaines]],""))</f>
        <v/>
      </c>
      <c r="N291" s="2" t="str">
        <f>IF(Table1[[#This Row],[N°]]="","",IF(Table1[[#This Row],[Niveau de langue]]=$V$13,Table1[[#This Row],[Nombre d’heures par semaines]],""))</f>
        <v/>
      </c>
      <c r="O291" s="2" t="str">
        <f>IF(Table1[[#This Row],[N°]]="","",IF(Table1[[#This Row],[Référent pédagogique]]="OUI",Table1[[#This Row],[Nombre d’heures par semaines]],""))</f>
        <v/>
      </c>
      <c r="P291"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91" s="2"/>
      <c r="R291" s="2"/>
    </row>
    <row r="292" spans="1:18" x14ac:dyDescent="0.25">
      <c r="A292" s="12">
        <v>281</v>
      </c>
      <c r="B292" s="2" t="str">
        <f t="shared" si="4"/>
        <v/>
      </c>
      <c r="C292" s="2"/>
      <c r="D292" s="33"/>
      <c r="E292" s="34" t="str">
        <f>IF(Table1[[#This Row],[N°]]="","",VLOOKUP(Table1[[#This Row],[Unité]],Table2[[#All],[Nom de la mini-crèche]:[Qualifié]],11,FALSE))</f>
        <v/>
      </c>
      <c r="F292" s="33"/>
      <c r="G292" s="33"/>
      <c r="H292" s="35"/>
      <c r="I292" s="33"/>
      <c r="J292" s="33"/>
      <c r="K292" s="33"/>
      <c r="L292" s="3"/>
      <c r="M292" s="2" t="str">
        <f>IF(Table1[[#This Row],[N°]]="","",IF(Table1[[#This Row],[Niveau de langue]]=$V$12,Table1[[#This Row],[Nombre d’heures par semaines]],""))</f>
        <v/>
      </c>
      <c r="N292" s="2" t="str">
        <f>IF(Table1[[#This Row],[N°]]="","",IF(Table1[[#This Row],[Niveau de langue]]=$V$13,Table1[[#This Row],[Nombre d’heures par semaines]],""))</f>
        <v/>
      </c>
      <c r="O292" s="2" t="str">
        <f>IF(Table1[[#This Row],[N°]]="","",IF(Table1[[#This Row],[Référent pédagogique]]="OUI",Table1[[#This Row],[Nombre d’heures par semaines]],""))</f>
        <v/>
      </c>
      <c r="P292"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92" s="2"/>
      <c r="R292" s="2"/>
    </row>
    <row r="293" spans="1:18" x14ac:dyDescent="0.25">
      <c r="A293" s="12">
        <v>282</v>
      </c>
      <c r="B293" s="2" t="str">
        <f t="shared" si="4"/>
        <v/>
      </c>
      <c r="C293" s="2"/>
      <c r="D293" s="33"/>
      <c r="E293" s="34" t="str">
        <f>IF(Table1[[#This Row],[N°]]="","",VLOOKUP(Table1[[#This Row],[Unité]],Table2[[#All],[Nom de la mini-crèche]:[Qualifié]],11,FALSE))</f>
        <v/>
      </c>
      <c r="F293" s="33"/>
      <c r="G293" s="33"/>
      <c r="H293" s="35"/>
      <c r="I293" s="33"/>
      <c r="J293" s="33"/>
      <c r="K293" s="33"/>
      <c r="L293" s="3"/>
      <c r="M293" s="2" t="str">
        <f>IF(Table1[[#This Row],[N°]]="","",IF(Table1[[#This Row],[Niveau de langue]]=$V$12,Table1[[#This Row],[Nombre d’heures par semaines]],""))</f>
        <v/>
      </c>
      <c r="N293" s="2" t="str">
        <f>IF(Table1[[#This Row],[N°]]="","",IF(Table1[[#This Row],[Niveau de langue]]=$V$13,Table1[[#This Row],[Nombre d’heures par semaines]],""))</f>
        <v/>
      </c>
      <c r="O293" s="2" t="str">
        <f>IF(Table1[[#This Row],[N°]]="","",IF(Table1[[#This Row],[Référent pédagogique]]="OUI",Table1[[#This Row],[Nombre d’heures par semaines]],""))</f>
        <v/>
      </c>
      <c r="P293"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93" s="2"/>
      <c r="R293" s="2"/>
    </row>
    <row r="294" spans="1:18" x14ac:dyDescent="0.25">
      <c r="A294" s="12">
        <v>283</v>
      </c>
      <c r="B294" s="2" t="str">
        <f t="shared" si="4"/>
        <v/>
      </c>
      <c r="C294" s="2"/>
      <c r="D294" s="33"/>
      <c r="E294" s="34" t="str">
        <f>IF(Table1[[#This Row],[N°]]="","",VLOOKUP(Table1[[#This Row],[Unité]],Table2[[#All],[Nom de la mini-crèche]:[Qualifié]],11,FALSE))</f>
        <v/>
      </c>
      <c r="F294" s="33"/>
      <c r="G294" s="33"/>
      <c r="H294" s="35"/>
      <c r="I294" s="33"/>
      <c r="J294" s="33"/>
      <c r="K294" s="33"/>
      <c r="L294" s="3"/>
      <c r="M294" s="2" t="str">
        <f>IF(Table1[[#This Row],[N°]]="","",IF(Table1[[#This Row],[Niveau de langue]]=$V$12,Table1[[#This Row],[Nombre d’heures par semaines]],""))</f>
        <v/>
      </c>
      <c r="N294" s="2" t="str">
        <f>IF(Table1[[#This Row],[N°]]="","",IF(Table1[[#This Row],[Niveau de langue]]=$V$13,Table1[[#This Row],[Nombre d’heures par semaines]],""))</f>
        <v/>
      </c>
      <c r="O294" s="2" t="str">
        <f>IF(Table1[[#This Row],[N°]]="","",IF(Table1[[#This Row],[Référent pédagogique]]="OUI",Table1[[#This Row],[Nombre d’heures par semaines]],""))</f>
        <v/>
      </c>
      <c r="P294"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94" s="2"/>
      <c r="R294" s="2"/>
    </row>
    <row r="295" spans="1:18" x14ac:dyDescent="0.25">
      <c r="A295" s="12">
        <v>284</v>
      </c>
      <c r="B295" s="2" t="str">
        <f t="shared" si="4"/>
        <v/>
      </c>
      <c r="C295" s="2"/>
      <c r="D295" s="33"/>
      <c r="E295" s="34" t="str">
        <f>IF(Table1[[#This Row],[N°]]="","",VLOOKUP(Table1[[#This Row],[Unité]],Table2[[#All],[Nom de la mini-crèche]:[Qualifié]],11,FALSE))</f>
        <v/>
      </c>
      <c r="F295" s="33"/>
      <c r="G295" s="33"/>
      <c r="H295" s="35"/>
      <c r="I295" s="33"/>
      <c r="J295" s="33"/>
      <c r="K295" s="33"/>
      <c r="L295" s="3"/>
      <c r="M295" s="2" t="str">
        <f>IF(Table1[[#This Row],[N°]]="","",IF(Table1[[#This Row],[Niveau de langue]]=$V$12,Table1[[#This Row],[Nombre d’heures par semaines]],""))</f>
        <v/>
      </c>
      <c r="N295" s="2" t="str">
        <f>IF(Table1[[#This Row],[N°]]="","",IF(Table1[[#This Row],[Niveau de langue]]=$V$13,Table1[[#This Row],[Nombre d’heures par semaines]],""))</f>
        <v/>
      </c>
      <c r="O295" s="2" t="str">
        <f>IF(Table1[[#This Row],[N°]]="","",IF(Table1[[#This Row],[Référent pédagogique]]="OUI",Table1[[#This Row],[Nombre d’heures par semaines]],""))</f>
        <v/>
      </c>
      <c r="P295"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95" s="2"/>
      <c r="R295" s="2"/>
    </row>
    <row r="296" spans="1:18" x14ac:dyDescent="0.25">
      <c r="A296" s="12">
        <v>285</v>
      </c>
      <c r="B296" s="2" t="str">
        <f t="shared" si="4"/>
        <v/>
      </c>
      <c r="C296" s="2"/>
      <c r="D296" s="33"/>
      <c r="E296" s="34" t="str">
        <f>IF(Table1[[#This Row],[N°]]="","",VLOOKUP(Table1[[#This Row],[Unité]],Table2[[#All],[Nom de la mini-crèche]:[Qualifié]],11,FALSE))</f>
        <v/>
      </c>
      <c r="F296" s="33"/>
      <c r="G296" s="33"/>
      <c r="H296" s="35"/>
      <c r="I296" s="33"/>
      <c r="J296" s="33"/>
      <c r="K296" s="33"/>
      <c r="L296" s="3"/>
      <c r="M296" s="2" t="str">
        <f>IF(Table1[[#This Row],[N°]]="","",IF(Table1[[#This Row],[Niveau de langue]]=$V$12,Table1[[#This Row],[Nombre d’heures par semaines]],""))</f>
        <v/>
      </c>
      <c r="N296" s="2" t="str">
        <f>IF(Table1[[#This Row],[N°]]="","",IF(Table1[[#This Row],[Niveau de langue]]=$V$13,Table1[[#This Row],[Nombre d’heures par semaines]],""))</f>
        <v/>
      </c>
      <c r="O296" s="2" t="str">
        <f>IF(Table1[[#This Row],[N°]]="","",IF(Table1[[#This Row],[Référent pédagogique]]="OUI",Table1[[#This Row],[Nombre d’heures par semaines]],""))</f>
        <v/>
      </c>
      <c r="P296"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96" s="2"/>
      <c r="R296" s="2"/>
    </row>
    <row r="297" spans="1:18" x14ac:dyDescent="0.25">
      <c r="A297" s="12">
        <v>286</v>
      </c>
      <c r="B297" s="2" t="str">
        <f t="shared" si="4"/>
        <v/>
      </c>
      <c r="C297" s="2"/>
      <c r="D297" s="33"/>
      <c r="E297" s="34" t="str">
        <f>IF(Table1[[#This Row],[N°]]="","",VLOOKUP(Table1[[#This Row],[Unité]],Table2[[#All],[Nom de la mini-crèche]:[Qualifié]],11,FALSE))</f>
        <v/>
      </c>
      <c r="F297" s="33"/>
      <c r="G297" s="33"/>
      <c r="H297" s="35"/>
      <c r="I297" s="33"/>
      <c r="J297" s="33"/>
      <c r="K297" s="33"/>
      <c r="L297" s="3"/>
      <c r="M297" s="2" t="str">
        <f>IF(Table1[[#This Row],[N°]]="","",IF(Table1[[#This Row],[Niveau de langue]]=$V$12,Table1[[#This Row],[Nombre d’heures par semaines]],""))</f>
        <v/>
      </c>
      <c r="N297" s="2" t="str">
        <f>IF(Table1[[#This Row],[N°]]="","",IF(Table1[[#This Row],[Niveau de langue]]=$V$13,Table1[[#This Row],[Nombre d’heures par semaines]],""))</f>
        <v/>
      </c>
      <c r="O297" s="2" t="str">
        <f>IF(Table1[[#This Row],[N°]]="","",IF(Table1[[#This Row],[Référent pédagogique]]="OUI",Table1[[#This Row],[Nombre d’heures par semaines]],""))</f>
        <v/>
      </c>
      <c r="P297"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97" s="2"/>
      <c r="R297" s="2"/>
    </row>
    <row r="298" spans="1:18" x14ac:dyDescent="0.25">
      <c r="A298" s="12">
        <v>287</v>
      </c>
      <c r="B298" s="2" t="str">
        <f t="shared" si="4"/>
        <v/>
      </c>
      <c r="C298" s="2"/>
      <c r="D298" s="33"/>
      <c r="E298" s="34" t="str">
        <f>IF(Table1[[#This Row],[N°]]="","",VLOOKUP(Table1[[#This Row],[Unité]],Table2[[#All],[Nom de la mini-crèche]:[Qualifié]],11,FALSE))</f>
        <v/>
      </c>
      <c r="F298" s="33"/>
      <c r="G298" s="33"/>
      <c r="H298" s="35"/>
      <c r="I298" s="33"/>
      <c r="J298" s="33"/>
      <c r="K298" s="33"/>
      <c r="L298" s="3"/>
      <c r="M298" s="2" t="str">
        <f>IF(Table1[[#This Row],[N°]]="","",IF(Table1[[#This Row],[Niveau de langue]]=$V$12,Table1[[#This Row],[Nombre d’heures par semaines]],""))</f>
        <v/>
      </c>
      <c r="N298" s="2" t="str">
        <f>IF(Table1[[#This Row],[N°]]="","",IF(Table1[[#This Row],[Niveau de langue]]=$V$13,Table1[[#This Row],[Nombre d’heures par semaines]],""))</f>
        <v/>
      </c>
      <c r="O298" s="2" t="str">
        <f>IF(Table1[[#This Row],[N°]]="","",IF(Table1[[#This Row],[Référent pédagogique]]="OUI",Table1[[#This Row],[Nombre d’heures par semaines]],""))</f>
        <v/>
      </c>
      <c r="P298"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98" s="2"/>
      <c r="R298" s="2"/>
    </row>
    <row r="299" spans="1:18" x14ac:dyDescent="0.25">
      <c r="A299" s="12">
        <v>288</v>
      </c>
      <c r="B299" s="2" t="str">
        <f t="shared" si="4"/>
        <v/>
      </c>
      <c r="C299" s="2"/>
      <c r="D299" s="33"/>
      <c r="E299" s="34" t="str">
        <f>IF(Table1[[#This Row],[N°]]="","",VLOOKUP(Table1[[#This Row],[Unité]],Table2[[#All],[Nom de la mini-crèche]:[Qualifié]],11,FALSE))</f>
        <v/>
      </c>
      <c r="F299" s="33"/>
      <c r="G299" s="33"/>
      <c r="H299" s="35"/>
      <c r="I299" s="33"/>
      <c r="J299" s="33"/>
      <c r="K299" s="33"/>
      <c r="L299" s="3"/>
      <c r="M299" s="2" t="str">
        <f>IF(Table1[[#This Row],[N°]]="","",IF(Table1[[#This Row],[Niveau de langue]]=$V$12,Table1[[#This Row],[Nombre d’heures par semaines]],""))</f>
        <v/>
      </c>
      <c r="N299" s="2" t="str">
        <f>IF(Table1[[#This Row],[N°]]="","",IF(Table1[[#This Row],[Niveau de langue]]=$V$13,Table1[[#This Row],[Nombre d’heures par semaines]],""))</f>
        <v/>
      </c>
      <c r="O299" s="2" t="str">
        <f>IF(Table1[[#This Row],[N°]]="","",IF(Table1[[#This Row],[Référent pédagogique]]="OUI",Table1[[#This Row],[Nombre d’heures par semaines]],""))</f>
        <v/>
      </c>
      <c r="P299"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299" s="2"/>
      <c r="R299" s="2"/>
    </row>
    <row r="300" spans="1:18" x14ac:dyDescent="0.25">
      <c r="A300" s="12">
        <v>289</v>
      </c>
      <c r="B300" s="2" t="str">
        <f t="shared" si="4"/>
        <v/>
      </c>
      <c r="C300" s="2"/>
      <c r="D300" s="33"/>
      <c r="E300" s="34" t="str">
        <f>IF(Table1[[#This Row],[N°]]="","",VLOOKUP(Table1[[#This Row],[Unité]],Table2[[#All],[Nom de la mini-crèche]:[Qualifié]],11,FALSE))</f>
        <v/>
      </c>
      <c r="F300" s="33"/>
      <c r="G300" s="33"/>
      <c r="H300" s="35"/>
      <c r="I300" s="33"/>
      <c r="J300" s="33"/>
      <c r="K300" s="33"/>
      <c r="L300" s="3"/>
      <c r="M300" s="2" t="str">
        <f>IF(Table1[[#This Row],[N°]]="","",IF(Table1[[#This Row],[Niveau de langue]]=$V$12,Table1[[#This Row],[Nombre d’heures par semaines]],""))</f>
        <v/>
      </c>
      <c r="N300" s="2" t="str">
        <f>IF(Table1[[#This Row],[N°]]="","",IF(Table1[[#This Row],[Niveau de langue]]=$V$13,Table1[[#This Row],[Nombre d’heures par semaines]],""))</f>
        <v/>
      </c>
      <c r="O300" s="2" t="str">
        <f>IF(Table1[[#This Row],[N°]]="","",IF(Table1[[#This Row],[Référent pédagogique]]="OUI",Table1[[#This Row],[Nombre d’heures par semaines]],""))</f>
        <v/>
      </c>
      <c r="P300"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00" s="2"/>
      <c r="R300" s="2"/>
    </row>
    <row r="301" spans="1:18" x14ac:dyDescent="0.25">
      <c r="A301" s="12">
        <v>290</v>
      </c>
      <c r="B301" s="2" t="str">
        <f t="shared" si="4"/>
        <v/>
      </c>
      <c r="C301" s="2"/>
      <c r="D301" s="33"/>
      <c r="E301" s="34" t="str">
        <f>IF(Table1[[#This Row],[N°]]="","",VLOOKUP(Table1[[#This Row],[Unité]],Table2[[#All],[Nom de la mini-crèche]:[Qualifié]],11,FALSE))</f>
        <v/>
      </c>
      <c r="F301" s="33"/>
      <c r="G301" s="33"/>
      <c r="H301" s="35"/>
      <c r="I301" s="33"/>
      <c r="J301" s="33"/>
      <c r="K301" s="33"/>
      <c r="L301" s="3"/>
      <c r="M301" s="2" t="str">
        <f>IF(Table1[[#This Row],[N°]]="","",IF(Table1[[#This Row],[Niveau de langue]]=$V$12,Table1[[#This Row],[Nombre d’heures par semaines]],""))</f>
        <v/>
      </c>
      <c r="N301" s="2" t="str">
        <f>IF(Table1[[#This Row],[N°]]="","",IF(Table1[[#This Row],[Niveau de langue]]=$V$13,Table1[[#This Row],[Nombre d’heures par semaines]],""))</f>
        <v/>
      </c>
      <c r="O301" s="2" t="str">
        <f>IF(Table1[[#This Row],[N°]]="","",IF(Table1[[#This Row],[Référent pédagogique]]="OUI",Table1[[#This Row],[Nombre d’heures par semaines]],""))</f>
        <v/>
      </c>
      <c r="P301"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01" s="2"/>
      <c r="R301" s="2"/>
    </row>
    <row r="302" spans="1:18" x14ac:dyDescent="0.25">
      <c r="A302" s="12">
        <v>291</v>
      </c>
      <c r="B302" s="2" t="str">
        <f t="shared" si="4"/>
        <v/>
      </c>
      <c r="C302" s="2"/>
      <c r="D302" s="33"/>
      <c r="E302" s="34" t="str">
        <f>IF(Table1[[#This Row],[N°]]="","",VLOOKUP(Table1[[#This Row],[Unité]],Table2[[#All],[Nom de la mini-crèche]:[Qualifié]],11,FALSE))</f>
        <v/>
      </c>
      <c r="F302" s="33"/>
      <c r="G302" s="33"/>
      <c r="H302" s="35"/>
      <c r="I302" s="33"/>
      <c r="J302" s="33"/>
      <c r="K302" s="33"/>
      <c r="L302" s="3"/>
      <c r="M302" s="2" t="str">
        <f>IF(Table1[[#This Row],[N°]]="","",IF(Table1[[#This Row],[Niveau de langue]]=$V$12,Table1[[#This Row],[Nombre d’heures par semaines]],""))</f>
        <v/>
      </c>
      <c r="N302" s="2" t="str">
        <f>IF(Table1[[#This Row],[N°]]="","",IF(Table1[[#This Row],[Niveau de langue]]=$V$13,Table1[[#This Row],[Nombre d’heures par semaines]],""))</f>
        <v/>
      </c>
      <c r="O302" s="2" t="str">
        <f>IF(Table1[[#This Row],[N°]]="","",IF(Table1[[#This Row],[Référent pédagogique]]="OUI",Table1[[#This Row],[Nombre d’heures par semaines]],""))</f>
        <v/>
      </c>
      <c r="P302"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02" s="2"/>
      <c r="R302" s="2"/>
    </row>
    <row r="303" spans="1:18" x14ac:dyDescent="0.25">
      <c r="A303" s="12">
        <v>292</v>
      </c>
      <c r="B303" s="2" t="str">
        <f t="shared" si="4"/>
        <v/>
      </c>
      <c r="C303" s="2"/>
      <c r="D303" s="33"/>
      <c r="E303" s="34" t="str">
        <f>IF(Table1[[#This Row],[N°]]="","",VLOOKUP(Table1[[#This Row],[Unité]],Table2[[#All],[Nom de la mini-crèche]:[Qualifié]],11,FALSE))</f>
        <v/>
      </c>
      <c r="F303" s="33"/>
      <c r="G303" s="33"/>
      <c r="H303" s="35"/>
      <c r="I303" s="33"/>
      <c r="J303" s="33"/>
      <c r="K303" s="33"/>
      <c r="L303" s="3"/>
      <c r="M303" s="2" t="str">
        <f>IF(Table1[[#This Row],[N°]]="","",IF(Table1[[#This Row],[Niveau de langue]]=$V$12,Table1[[#This Row],[Nombre d’heures par semaines]],""))</f>
        <v/>
      </c>
      <c r="N303" s="2" t="str">
        <f>IF(Table1[[#This Row],[N°]]="","",IF(Table1[[#This Row],[Niveau de langue]]=$V$13,Table1[[#This Row],[Nombre d’heures par semaines]],""))</f>
        <v/>
      </c>
      <c r="O303" s="2" t="str">
        <f>IF(Table1[[#This Row],[N°]]="","",IF(Table1[[#This Row],[Référent pédagogique]]="OUI",Table1[[#This Row],[Nombre d’heures par semaines]],""))</f>
        <v/>
      </c>
      <c r="P303"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03" s="2"/>
      <c r="R303" s="2"/>
    </row>
    <row r="304" spans="1:18" x14ac:dyDescent="0.25">
      <c r="A304" s="12">
        <v>293</v>
      </c>
      <c r="B304" s="2" t="str">
        <f t="shared" si="4"/>
        <v/>
      </c>
      <c r="C304" s="2"/>
      <c r="D304" s="33"/>
      <c r="E304" s="34" t="str">
        <f>IF(Table1[[#This Row],[N°]]="","",VLOOKUP(Table1[[#This Row],[Unité]],Table2[[#All],[Nom de la mini-crèche]:[Qualifié]],11,FALSE))</f>
        <v/>
      </c>
      <c r="F304" s="33"/>
      <c r="G304" s="33"/>
      <c r="H304" s="35"/>
      <c r="I304" s="33"/>
      <c r="J304" s="33"/>
      <c r="K304" s="33"/>
      <c r="L304" s="3"/>
      <c r="M304" s="2" t="str">
        <f>IF(Table1[[#This Row],[N°]]="","",IF(Table1[[#This Row],[Niveau de langue]]=$V$12,Table1[[#This Row],[Nombre d’heures par semaines]],""))</f>
        <v/>
      </c>
      <c r="N304" s="2" t="str">
        <f>IF(Table1[[#This Row],[N°]]="","",IF(Table1[[#This Row],[Niveau de langue]]=$V$13,Table1[[#This Row],[Nombre d’heures par semaines]],""))</f>
        <v/>
      </c>
      <c r="O304" s="2" t="str">
        <f>IF(Table1[[#This Row],[N°]]="","",IF(Table1[[#This Row],[Référent pédagogique]]="OUI",Table1[[#This Row],[Nombre d’heures par semaines]],""))</f>
        <v/>
      </c>
      <c r="P304"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04" s="2"/>
      <c r="R304" s="2"/>
    </row>
    <row r="305" spans="1:18" x14ac:dyDescent="0.25">
      <c r="A305" s="12">
        <v>294</v>
      </c>
      <c r="B305" s="2" t="str">
        <f t="shared" si="4"/>
        <v/>
      </c>
      <c r="C305" s="2"/>
      <c r="D305" s="33"/>
      <c r="E305" s="34" t="str">
        <f>IF(Table1[[#This Row],[N°]]="","",VLOOKUP(Table1[[#This Row],[Unité]],Table2[[#All],[Nom de la mini-crèche]:[Qualifié]],11,FALSE))</f>
        <v/>
      </c>
      <c r="F305" s="33"/>
      <c r="G305" s="33"/>
      <c r="H305" s="35"/>
      <c r="I305" s="33"/>
      <c r="J305" s="33"/>
      <c r="K305" s="33"/>
      <c r="L305" s="3"/>
      <c r="M305" s="2" t="str">
        <f>IF(Table1[[#This Row],[N°]]="","",IF(Table1[[#This Row],[Niveau de langue]]=$V$12,Table1[[#This Row],[Nombre d’heures par semaines]],""))</f>
        <v/>
      </c>
      <c r="N305" s="2" t="str">
        <f>IF(Table1[[#This Row],[N°]]="","",IF(Table1[[#This Row],[Niveau de langue]]=$V$13,Table1[[#This Row],[Nombre d’heures par semaines]],""))</f>
        <v/>
      </c>
      <c r="O305" s="2" t="str">
        <f>IF(Table1[[#This Row],[N°]]="","",IF(Table1[[#This Row],[Référent pédagogique]]="OUI",Table1[[#This Row],[Nombre d’heures par semaines]],""))</f>
        <v/>
      </c>
      <c r="P305"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05" s="2"/>
      <c r="R305" s="2"/>
    </row>
    <row r="306" spans="1:18" x14ac:dyDescent="0.25">
      <c r="A306" s="12">
        <v>295</v>
      </c>
      <c r="B306" s="2" t="str">
        <f t="shared" si="4"/>
        <v/>
      </c>
      <c r="C306" s="2"/>
      <c r="D306" s="33"/>
      <c r="E306" s="34" t="str">
        <f>IF(Table1[[#This Row],[N°]]="","",VLOOKUP(Table1[[#This Row],[Unité]],Table2[[#All],[Nom de la mini-crèche]:[Qualifié]],11,FALSE))</f>
        <v/>
      </c>
      <c r="F306" s="33"/>
      <c r="G306" s="33"/>
      <c r="H306" s="35"/>
      <c r="I306" s="33"/>
      <c r="J306" s="33"/>
      <c r="K306" s="33"/>
      <c r="L306" s="3"/>
      <c r="M306" s="2" t="str">
        <f>IF(Table1[[#This Row],[N°]]="","",IF(Table1[[#This Row],[Niveau de langue]]=$V$12,Table1[[#This Row],[Nombre d’heures par semaines]],""))</f>
        <v/>
      </c>
      <c r="N306" s="2" t="str">
        <f>IF(Table1[[#This Row],[N°]]="","",IF(Table1[[#This Row],[Niveau de langue]]=$V$13,Table1[[#This Row],[Nombre d’heures par semaines]],""))</f>
        <v/>
      </c>
      <c r="O306" s="2" t="str">
        <f>IF(Table1[[#This Row],[N°]]="","",IF(Table1[[#This Row],[Référent pédagogique]]="OUI",Table1[[#This Row],[Nombre d’heures par semaines]],""))</f>
        <v/>
      </c>
      <c r="P306"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06" s="2"/>
      <c r="R306" s="2"/>
    </row>
    <row r="307" spans="1:18" x14ac:dyDescent="0.25">
      <c r="A307" s="12">
        <v>296</v>
      </c>
      <c r="B307" s="2" t="str">
        <f t="shared" si="4"/>
        <v/>
      </c>
      <c r="C307" s="2"/>
      <c r="D307" s="33"/>
      <c r="E307" s="34" t="str">
        <f>IF(Table1[[#This Row],[N°]]="","",VLOOKUP(Table1[[#This Row],[Unité]],Table2[[#All],[Nom de la mini-crèche]:[Qualifié]],11,FALSE))</f>
        <v/>
      </c>
      <c r="F307" s="33"/>
      <c r="G307" s="33"/>
      <c r="H307" s="35"/>
      <c r="I307" s="33"/>
      <c r="J307" s="33"/>
      <c r="K307" s="33"/>
      <c r="L307" s="3"/>
      <c r="M307" s="2" t="str">
        <f>IF(Table1[[#This Row],[N°]]="","",IF(Table1[[#This Row],[Niveau de langue]]=$V$12,Table1[[#This Row],[Nombre d’heures par semaines]],""))</f>
        <v/>
      </c>
      <c r="N307" s="2" t="str">
        <f>IF(Table1[[#This Row],[N°]]="","",IF(Table1[[#This Row],[Niveau de langue]]=$V$13,Table1[[#This Row],[Nombre d’heures par semaines]],""))</f>
        <v/>
      </c>
      <c r="O307" s="2" t="str">
        <f>IF(Table1[[#This Row],[N°]]="","",IF(Table1[[#This Row],[Référent pédagogique]]="OUI",Table1[[#This Row],[Nombre d’heures par semaines]],""))</f>
        <v/>
      </c>
      <c r="P307"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07" s="2"/>
      <c r="R307" s="2"/>
    </row>
    <row r="308" spans="1:18" x14ac:dyDescent="0.25">
      <c r="A308" s="12">
        <v>297</v>
      </c>
      <c r="B308" s="2" t="str">
        <f t="shared" si="4"/>
        <v/>
      </c>
      <c r="C308" s="2"/>
      <c r="D308" s="33"/>
      <c r="E308" s="34" t="str">
        <f>IF(Table1[[#This Row],[N°]]="","",VLOOKUP(Table1[[#This Row],[Unité]],Table2[[#All],[Nom de la mini-crèche]:[Qualifié]],11,FALSE))</f>
        <v/>
      </c>
      <c r="F308" s="33"/>
      <c r="G308" s="33"/>
      <c r="H308" s="35"/>
      <c r="I308" s="33"/>
      <c r="J308" s="33"/>
      <c r="K308" s="33"/>
      <c r="L308" s="3"/>
      <c r="M308" s="2" t="str">
        <f>IF(Table1[[#This Row],[N°]]="","",IF(Table1[[#This Row],[Niveau de langue]]=$V$12,Table1[[#This Row],[Nombre d’heures par semaines]],""))</f>
        <v/>
      </c>
      <c r="N308" s="2" t="str">
        <f>IF(Table1[[#This Row],[N°]]="","",IF(Table1[[#This Row],[Niveau de langue]]=$V$13,Table1[[#This Row],[Nombre d’heures par semaines]],""))</f>
        <v/>
      </c>
      <c r="O308" s="2" t="str">
        <f>IF(Table1[[#This Row],[N°]]="","",IF(Table1[[#This Row],[Référent pédagogique]]="OUI",Table1[[#This Row],[Nombre d’heures par semaines]],""))</f>
        <v/>
      </c>
      <c r="P308"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08" s="2"/>
      <c r="R308" s="2"/>
    </row>
    <row r="309" spans="1:18" x14ac:dyDescent="0.25">
      <c r="A309" s="12">
        <v>298</v>
      </c>
      <c r="B309" s="2" t="str">
        <f t="shared" si="4"/>
        <v/>
      </c>
      <c r="C309" s="2"/>
      <c r="D309" s="33"/>
      <c r="E309" s="34" t="str">
        <f>IF(Table1[[#This Row],[N°]]="","",VLOOKUP(Table1[[#This Row],[Unité]],Table2[[#All],[Nom de la mini-crèche]:[Qualifié]],11,FALSE))</f>
        <v/>
      </c>
      <c r="F309" s="33"/>
      <c r="G309" s="33"/>
      <c r="H309" s="35"/>
      <c r="I309" s="33"/>
      <c r="J309" s="33"/>
      <c r="K309" s="33"/>
      <c r="L309" s="3"/>
      <c r="M309" s="2" t="str">
        <f>IF(Table1[[#This Row],[N°]]="","",IF(Table1[[#This Row],[Niveau de langue]]=$V$12,Table1[[#This Row],[Nombre d’heures par semaines]],""))</f>
        <v/>
      </c>
      <c r="N309" s="2" t="str">
        <f>IF(Table1[[#This Row],[N°]]="","",IF(Table1[[#This Row],[Niveau de langue]]=$V$13,Table1[[#This Row],[Nombre d’heures par semaines]],""))</f>
        <v/>
      </c>
      <c r="O309" s="2" t="str">
        <f>IF(Table1[[#This Row],[N°]]="","",IF(Table1[[#This Row],[Référent pédagogique]]="OUI",Table1[[#This Row],[Nombre d’heures par semaines]],""))</f>
        <v/>
      </c>
      <c r="P309"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09" s="2"/>
      <c r="R309" s="2"/>
    </row>
    <row r="310" spans="1:18" x14ac:dyDescent="0.25">
      <c r="A310" s="12">
        <v>299</v>
      </c>
      <c r="B310" s="2" t="str">
        <f t="shared" si="4"/>
        <v/>
      </c>
      <c r="C310" s="2"/>
      <c r="D310" s="33"/>
      <c r="E310" s="34" t="str">
        <f>IF(Table1[[#This Row],[N°]]="","",VLOOKUP(Table1[[#This Row],[Unité]],Table2[[#All],[Nom de la mini-crèche]:[Qualifié]],11,FALSE))</f>
        <v/>
      </c>
      <c r="F310" s="33"/>
      <c r="G310" s="33"/>
      <c r="H310" s="35"/>
      <c r="I310" s="33"/>
      <c r="J310" s="33"/>
      <c r="K310" s="33"/>
      <c r="L310" s="3"/>
      <c r="M310" s="2" t="str">
        <f>IF(Table1[[#This Row],[N°]]="","",IF(Table1[[#This Row],[Niveau de langue]]=$V$12,Table1[[#This Row],[Nombre d’heures par semaines]],""))</f>
        <v/>
      </c>
      <c r="N310" s="2" t="str">
        <f>IF(Table1[[#This Row],[N°]]="","",IF(Table1[[#This Row],[Niveau de langue]]=$V$13,Table1[[#This Row],[Nombre d’heures par semaines]],""))</f>
        <v/>
      </c>
      <c r="O310" s="2" t="str">
        <f>IF(Table1[[#This Row],[N°]]="","",IF(Table1[[#This Row],[Référent pédagogique]]="OUI",Table1[[#This Row],[Nombre d’heures par semaines]],""))</f>
        <v/>
      </c>
      <c r="P310"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10" s="2"/>
      <c r="R310" s="2"/>
    </row>
    <row r="311" spans="1:18" x14ac:dyDescent="0.25">
      <c r="A311" s="12">
        <v>300</v>
      </c>
      <c r="B311" s="2" t="str">
        <f t="shared" si="4"/>
        <v/>
      </c>
      <c r="C311" s="2"/>
      <c r="D311" s="33"/>
      <c r="E311" s="34" t="str">
        <f>IF(Table1[[#This Row],[N°]]="","",VLOOKUP(Table1[[#This Row],[Unité]],Table2[[#All],[Nom de la mini-crèche]:[Qualifié]],11,FALSE))</f>
        <v/>
      </c>
      <c r="F311" s="33"/>
      <c r="G311" s="33"/>
      <c r="H311" s="35"/>
      <c r="I311" s="33"/>
      <c r="J311" s="33"/>
      <c r="K311" s="33"/>
      <c r="L311" s="3"/>
      <c r="M311" s="2" t="str">
        <f>IF(Table1[[#This Row],[N°]]="","",IF(Table1[[#This Row],[Niveau de langue]]=$V$12,Table1[[#This Row],[Nombre d’heures par semaines]],""))</f>
        <v/>
      </c>
      <c r="N311" s="2" t="str">
        <f>IF(Table1[[#This Row],[N°]]="","",IF(Table1[[#This Row],[Niveau de langue]]=$V$13,Table1[[#This Row],[Nombre d’heures par semaines]],""))</f>
        <v/>
      </c>
      <c r="O311" s="2" t="str">
        <f>IF(Table1[[#This Row],[N°]]="","",IF(Table1[[#This Row],[Référent pédagogique]]="OUI",Table1[[#This Row],[Nombre d’heures par semaines]],""))</f>
        <v/>
      </c>
      <c r="P311"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11" s="2"/>
      <c r="R311" s="2"/>
    </row>
    <row r="312" spans="1:18" x14ac:dyDescent="0.25">
      <c r="A312" s="12">
        <v>301</v>
      </c>
      <c r="B312" s="2" t="str">
        <f t="shared" si="4"/>
        <v/>
      </c>
      <c r="C312" s="2"/>
      <c r="D312" s="33"/>
      <c r="E312" s="34" t="str">
        <f>IF(Table1[[#This Row],[N°]]="","",VLOOKUP(Table1[[#This Row],[Unité]],Table2[[#All],[Nom de la mini-crèche]:[Qualifié]],11,FALSE))</f>
        <v/>
      </c>
      <c r="F312" s="33"/>
      <c r="G312" s="33"/>
      <c r="H312" s="35"/>
      <c r="I312" s="33"/>
      <c r="J312" s="33"/>
      <c r="K312" s="33"/>
      <c r="L312" s="3"/>
      <c r="M312" s="2" t="str">
        <f>IF(Table1[[#This Row],[N°]]="","",IF(Table1[[#This Row],[Niveau de langue]]=$V$12,Table1[[#This Row],[Nombre d’heures par semaines]],""))</f>
        <v/>
      </c>
      <c r="N312" s="2" t="str">
        <f>IF(Table1[[#This Row],[N°]]="","",IF(Table1[[#This Row],[Niveau de langue]]=$V$13,Table1[[#This Row],[Nombre d’heures par semaines]],""))</f>
        <v/>
      </c>
      <c r="O312" s="2" t="str">
        <f>IF(Table1[[#This Row],[N°]]="","",IF(Table1[[#This Row],[Référent pédagogique]]="OUI",Table1[[#This Row],[Nombre d’heures par semaines]],""))</f>
        <v/>
      </c>
      <c r="P312"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12" s="2"/>
      <c r="R312" s="2"/>
    </row>
    <row r="313" spans="1:18" x14ac:dyDescent="0.25">
      <c r="A313" s="12">
        <v>302</v>
      </c>
      <c r="B313" s="2" t="str">
        <f t="shared" si="4"/>
        <v/>
      </c>
      <c r="C313" s="2"/>
      <c r="D313" s="33"/>
      <c r="E313" s="34" t="str">
        <f>IF(Table1[[#This Row],[N°]]="","",VLOOKUP(Table1[[#This Row],[Unité]],Table2[[#All],[Nom de la mini-crèche]:[Qualifié]],11,FALSE))</f>
        <v/>
      </c>
      <c r="F313" s="33"/>
      <c r="G313" s="33"/>
      <c r="H313" s="35"/>
      <c r="I313" s="33"/>
      <c r="J313" s="33"/>
      <c r="K313" s="33"/>
      <c r="L313" s="3"/>
      <c r="M313" s="2" t="str">
        <f>IF(Table1[[#This Row],[N°]]="","",IF(Table1[[#This Row],[Niveau de langue]]=$V$12,Table1[[#This Row],[Nombre d’heures par semaines]],""))</f>
        <v/>
      </c>
      <c r="N313" s="2" t="str">
        <f>IF(Table1[[#This Row],[N°]]="","",IF(Table1[[#This Row],[Niveau de langue]]=$V$13,Table1[[#This Row],[Nombre d’heures par semaines]],""))</f>
        <v/>
      </c>
      <c r="O313" s="2" t="str">
        <f>IF(Table1[[#This Row],[N°]]="","",IF(Table1[[#This Row],[Référent pédagogique]]="OUI",Table1[[#This Row],[Nombre d’heures par semaines]],""))</f>
        <v/>
      </c>
      <c r="P313"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13" s="2"/>
      <c r="R313" s="2"/>
    </row>
    <row r="314" spans="1:18" x14ac:dyDescent="0.25">
      <c r="A314" s="12">
        <v>303</v>
      </c>
      <c r="B314" s="2" t="str">
        <f t="shared" si="4"/>
        <v/>
      </c>
      <c r="C314" s="2"/>
      <c r="D314" s="33"/>
      <c r="E314" s="34" t="str">
        <f>IF(Table1[[#This Row],[N°]]="","",VLOOKUP(Table1[[#This Row],[Unité]],Table2[[#All],[Nom de la mini-crèche]:[Qualifié]],11,FALSE))</f>
        <v/>
      </c>
      <c r="F314" s="33"/>
      <c r="G314" s="33"/>
      <c r="H314" s="35"/>
      <c r="I314" s="33"/>
      <c r="J314" s="33"/>
      <c r="K314" s="33"/>
      <c r="L314" s="3"/>
      <c r="M314" s="2" t="str">
        <f>IF(Table1[[#This Row],[N°]]="","",IF(Table1[[#This Row],[Niveau de langue]]=$V$12,Table1[[#This Row],[Nombre d’heures par semaines]],""))</f>
        <v/>
      </c>
      <c r="N314" s="2" t="str">
        <f>IF(Table1[[#This Row],[N°]]="","",IF(Table1[[#This Row],[Niveau de langue]]=$V$13,Table1[[#This Row],[Nombre d’heures par semaines]],""))</f>
        <v/>
      </c>
      <c r="O314" s="2" t="str">
        <f>IF(Table1[[#This Row],[N°]]="","",IF(Table1[[#This Row],[Référent pédagogique]]="OUI",Table1[[#This Row],[Nombre d’heures par semaines]],""))</f>
        <v/>
      </c>
      <c r="P314"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14" s="2"/>
      <c r="R314" s="2"/>
    </row>
    <row r="315" spans="1:18" x14ac:dyDescent="0.25">
      <c r="A315" s="12">
        <v>304</v>
      </c>
      <c r="B315" s="2" t="str">
        <f t="shared" si="4"/>
        <v/>
      </c>
      <c r="C315" s="2"/>
      <c r="D315" s="33"/>
      <c r="E315" s="34" t="str">
        <f>IF(Table1[[#This Row],[N°]]="","",VLOOKUP(Table1[[#This Row],[Unité]],Table2[[#All],[Nom de la mini-crèche]:[Qualifié]],11,FALSE))</f>
        <v/>
      </c>
      <c r="F315" s="33"/>
      <c r="G315" s="33"/>
      <c r="H315" s="35"/>
      <c r="I315" s="33"/>
      <c r="J315" s="33"/>
      <c r="K315" s="33"/>
      <c r="L315" s="3"/>
      <c r="M315" s="2" t="str">
        <f>IF(Table1[[#This Row],[N°]]="","",IF(Table1[[#This Row],[Niveau de langue]]=$V$12,Table1[[#This Row],[Nombre d’heures par semaines]],""))</f>
        <v/>
      </c>
      <c r="N315" s="2" t="str">
        <f>IF(Table1[[#This Row],[N°]]="","",IF(Table1[[#This Row],[Niveau de langue]]=$V$13,Table1[[#This Row],[Nombre d’heures par semaines]],""))</f>
        <v/>
      </c>
      <c r="O315" s="2" t="str">
        <f>IF(Table1[[#This Row],[N°]]="","",IF(Table1[[#This Row],[Référent pédagogique]]="OUI",Table1[[#This Row],[Nombre d’heures par semaines]],""))</f>
        <v/>
      </c>
      <c r="P315"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15" s="2"/>
      <c r="R315" s="2"/>
    </row>
    <row r="316" spans="1:18" x14ac:dyDescent="0.25">
      <c r="A316" s="12">
        <v>305</v>
      </c>
      <c r="B316" s="2" t="str">
        <f t="shared" si="4"/>
        <v/>
      </c>
      <c r="C316" s="2"/>
      <c r="D316" s="33"/>
      <c r="E316" s="34" t="str">
        <f>IF(Table1[[#This Row],[N°]]="","",VLOOKUP(Table1[[#This Row],[Unité]],Table2[[#All],[Nom de la mini-crèche]:[Qualifié]],11,FALSE))</f>
        <v/>
      </c>
      <c r="F316" s="33"/>
      <c r="G316" s="33"/>
      <c r="H316" s="35"/>
      <c r="I316" s="33"/>
      <c r="J316" s="33"/>
      <c r="K316" s="33"/>
      <c r="L316" s="3"/>
      <c r="M316" s="2" t="str">
        <f>IF(Table1[[#This Row],[N°]]="","",IF(Table1[[#This Row],[Niveau de langue]]=$V$12,Table1[[#This Row],[Nombre d’heures par semaines]],""))</f>
        <v/>
      </c>
      <c r="N316" s="2" t="str">
        <f>IF(Table1[[#This Row],[N°]]="","",IF(Table1[[#This Row],[Niveau de langue]]=$V$13,Table1[[#This Row],[Nombre d’heures par semaines]],""))</f>
        <v/>
      </c>
      <c r="O316" s="2" t="str">
        <f>IF(Table1[[#This Row],[N°]]="","",IF(Table1[[#This Row],[Référent pédagogique]]="OUI",Table1[[#This Row],[Nombre d’heures par semaines]],""))</f>
        <v/>
      </c>
      <c r="P316"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16" s="2"/>
      <c r="R316" s="2"/>
    </row>
    <row r="317" spans="1:18" x14ac:dyDescent="0.25">
      <c r="A317" s="12">
        <v>306</v>
      </c>
      <c r="B317" s="2" t="str">
        <f t="shared" si="4"/>
        <v/>
      </c>
      <c r="C317" s="2"/>
      <c r="D317" s="33"/>
      <c r="E317" s="34" t="str">
        <f>IF(Table1[[#This Row],[N°]]="","",VLOOKUP(Table1[[#This Row],[Unité]],Table2[[#All],[Nom de la mini-crèche]:[Qualifié]],11,FALSE))</f>
        <v/>
      </c>
      <c r="F317" s="33"/>
      <c r="G317" s="33"/>
      <c r="H317" s="35"/>
      <c r="I317" s="33"/>
      <c r="J317" s="33"/>
      <c r="K317" s="33"/>
      <c r="L317" s="3"/>
      <c r="M317" s="2" t="str">
        <f>IF(Table1[[#This Row],[N°]]="","",IF(Table1[[#This Row],[Niveau de langue]]=$V$12,Table1[[#This Row],[Nombre d’heures par semaines]],""))</f>
        <v/>
      </c>
      <c r="N317" s="2" t="str">
        <f>IF(Table1[[#This Row],[N°]]="","",IF(Table1[[#This Row],[Niveau de langue]]=$V$13,Table1[[#This Row],[Nombre d’heures par semaines]],""))</f>
        <v/>
      </c>
      <c r="O317" s="2" t="str">
        <f>IF(Table1[[#This Row],[N°]]="","",IF(Table1[[#This Row],[Référent pédagogique]]="OUI",Table1[[#This Row],[Nombre d’heures par semaines]],""))</f>
        <v/>
      </c>
      <c r="P317"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17" s="2"/>
      <c r="R317" s="2"/>
    </row>
    <row r="318" spans="1:18" x14ac:dyDescent="0.25">
      <c r="A318" s="12">
        <v>307</v>
      </c>
      <c r="B318" s="2" t="str">
        <f t="shared" si="4"/>
        <v/>
      </c>
      <c r="C318" s="2"/>
      <c r="D318" s="33"/>
      <c r="E318" s="34" t="str">
        <f>IF(Table1[[#This Row],[N°]]="","",VLOOKUP(Table1[[#This Row],[Unité]],Table2[[#All],[Nom de la mini-crèche]:[Qualifié]],11,FALSE))</f>
        <v/>
      </c>
      <c r="F318" s="33"/>
      <c r="G318" s="33"/>
      <c r="H318" s="35"/>
      <c r="I318" s="33"/>
      <c r="J318" s="33"/>
      <c r="K318" s="33"/>
      <c r="L318" s="3"/>
      <c r="M318" s="2" t="str">
        <f>IF(Table1[[#This Row],[N°]]="","",IF(Table1[[#This Row],[Niveau de langue]]=$V$12,Table1[[#This Row],[Nombre d’heures par semaines]],""))</f>
        <v/>
      </c>
      <c r="N318" s="2" t="str">
        <f>IF(Table1[[#This Row],[N°]]="","",IF(Table1[[#This Row],[Niveau de langue]]=$V$13,Table1[[#This Row],[Nombre d’heures par semaines]],""))</f>
        <v/>
      </c>
      <c r="O318" s="2" t="str">
        <f>IF(Table1[[#This Row],[N°]]="","",IF(Table1[[#This Row],[Référent pédagogique]]="OUI",Table1[[#This Row],[Nombre d’heures par semaines]],""))</f>
        <v/>
      </c>
      <c r="P318"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18" s="2"/>
      <c r="R318" s="2"/>
    </row>
    <row r="319" spans="1:18" x14ac:dyDescent="0.25">
      <c r="A319" s="12">
        <v>308</v>
      </c>
      <c r="B319" s="2" t="str">
        <f t="shared" si="4"/>
        <v/>
      </c>
      <c r="C319" s="2"/>
      <c r="D319" s="33"/>
      <c r="E319" s="34" t="str">
        <f>IF(Table1[[#This Row],[N°]]="","",VLOOKUP(Table1[[#This Row],[Unité]],Table2[[#All],[Nom de la mini-crèche]:[Qualifié]],11,FALSE))</f>
        <v/>
      </c>
      <c r="F319" s="33"/>
      <c r="G319" s="33"/>
      <c r="H319" s="35"/>
      <c r="I319" s="33"/>
      <c r="J319" s="33"/>
      <c r="K319" s="33"/>
      <c r="L319" s="3"/>
      <c r="M319" s="2" t="str">
        <f>IF(Table1[[#This Row],[N°]]="","",IF(Table1[[#This Row],[Niveau de langue]]=$V$12,Table1[[#This Row],[Nombre d’heures par semaines]],""))</f>
        <v/>
      </c>
      <c r="N319" s="2" t="str">
        <f>IF(Table1[[#This Row],[N°]]="","",IF(Table1[[#This Row],[Niveau de langue]]=$V$13,Table1[[#This Row],[Nombre d’heures par semaines]],""))</f>
        <v/>
      </c>
      <c r="O319" s="2" t="str">
        <f>IF(Table1[[#This Row],[N°]]="","",IF(Table1[[#This Row],[Référent pédagogique]]="OUI",Table1[[#This Row],[Nombre d’heures par semaines]],""))</f>
        <v/>
      </c>
      <c r="P319"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19" s="2"/>
      <c r="R319" s="2"/>
    </row>
    <row r="320" spans="1:18" x14ac:dyDescent="0.25">
      <c r="A320" s="12">
        <v>309</v>
      </c>
      <c r="B320" s="2" t="str">
        <f t="shared" si="4"/>
        <v/>
      </c>
      <c r="C320" s="2"/>
      <c r="D320" s="33"/>
      <c r="E320" s="34" t="str">
        <f>IF(Table1[[#This Row],[N°]]="","",VLOOKUP(Table1[[#This Row],[Unité]],Table2[[#All],[Nom de la mini-crèche]:[Qualifié]],11,FALSE))</f>
        <v/>
      </c>
      <c r="F320" s="33"/>
      <c r="G320" s="33"/>
      <c r="H320" s="35"/>
      <c r="I320" s="33"/>
      <c r="J320" s="33"/>
      <c r="K320" s="33"/>
      <c r="L320" s="3"/>
      <c r="M320" s="2" t="str">
        <f>IF(Table1[[#This Row],[N°]]="","",IF(Table1[[#This Row],[Niveau de langue]]=$V$12,Table1[[#This Row],[Nombre d’heures par semaines]],""))</f>
        <v/>
      </c>
      <c r="N320" s="2" t="str">
        <f>IF(Table1[[#This Row],[N°]]="","",IF(Table1[[#This Row],[Niveau de langue]]=$V$13,Table1[[#This Row],[Nombre d’heures par semaines]],""))</f>
        <v/>
      </c>
      <c r="O320" s="2" t="str">
        <f>IF(Table1[[#This Row],[N°]]="","",IF(Table1[[#This Row],[Référent pédagogique]]="OUI",Table1[[#This Row],[Nombre d’heures par semaines]],""))</f>
        <v/>
      </c>
      <c r="P320"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20" s="2"/>
      <c r="R320" s="2"/>
    </row>
    <row r="321" spans="1:18" x14ac:dyDescent="0.25">
      <c r="A321" s="12">
        <v>310</v>
      </c>
      <c r="B321" s="2" t="str">
        <f t="shared" si="4"/>
        <v/>
      </c>
      <c r="C321" s="2"/>
      <c r="D321" s="33"/>
      <c r="E321" s="34" t="str">
        <f>IF(Table1[[#This Row],[N°]]="","",VLOOKUP(Table1[[#This Row],[Unité]],Table2[[#All],[Nom de la mini-crèche]:[Qualifié]],11,FALSE))</f>
        <v/>
      </c>
      <c r="F321" s="33"/>
      <c r="G321" s="33"/>
      <c r="H321" s="35"/>
      <c r="I321" s="33"/>
      <c r="J321" s="33"/>
      <c r="K321" s="33"/>
      <c r="L321" s="3"/>
      <c r="M321" s="2" t="str">
        <f>IF(Table1[[#This Row],[N°]]="","",IF(Table1[[#This Row],[Niveau de langue]]=$V$12,Table1[[#This Row],[Nombre d’heures par semaines]],""))</f>
        <v/>
      </c>
      <c r="N321" s="2" t="str">
        <f>IF(Table1[[#This Row],[N°]]="","",IF(Table1[[#This Row],[Niveau de langue]]=$V$13,Table1[[#This Row],[Nombre d’heures par semaines]],""))</f>
        <v/>
      </c>
      <c r="O321" s="2" t="str">
        <f>IF(Table1[[#This Row],[N°]]="","",IF(Table1[[#This Row],[Référent pédagogique]]="OUI",Table1[[#This Row],[Nombre d’heures par semaines]],""))</f>
        <v/>
      </c>
      <c r="P321"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21" s="2"/>
      <c r="R321" s="2"/>
    </row>
    <row r="322" spans="1:18" x14ac:dyDescent="0.25">
      <c r="A322" s="12">
        <v>311</v>
      </c>
      <c r="B322" s="2" t="str">
        <f t="shared" si="4"/>
        <v/>
      </c>
      <c r="C322" s="2"/>
      <c r="D322" s="33"/>
      <c r="E322" s="34" t="str">
        <f>IF(Table1[[#This Row],[N°]]="","",VLOOKUP(Table1[[#This Row],[Unité]],Table2[[#All],[Nom de la mini-crèche]:[Qualifié]],11,FALSE))</f>
        <v/>
      </c>
      <c r="F322" s="33"/>
      <c r="G322" s="33"/>
      <c r="H322" s="35"/>
      <c r="I322" s="33"/>
      <c r="J322" s="33"/>
      <c r="K322" s="33"/>
      <c r="L322" s="3"/>
      <c r="M322" s="2" t="str">
        <f>IF(Table1[[#This Row],[N°]]="","",IF(Table1[[#This Row],[Niveau de langue]]=$V$12,Table1[[#This Row],[Nombre d’heures par semaines]],""))</f>
        <v/>
      </c>
      <c r="N322" s="2" t="str">
        <f>IF(Table1[[#This Row],[N°]]="","",IF(Table1[[#This Row],[Niveau de langue]]=$V$13,Table1[[#This Row],[Nombre d’heures par semaines]],""))</f>
        <v/>
      </c>
      <c r="O322" s="2" t="str">
        <f>IF(Table1[[#This Row],[N°]]="","",IF(Table1[[#This Row],[Référent pédagogique]]="OUI",Table1[[#This Row],[Nombre d’heures par semaines]],""))</f>
        <v/>
      </c>
      <c r="P322"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22" s="2"/>
      <c r="R322" s="2"/>
    </row>
    <row r="323" spans="1:18" x14ac:dyDescent="0.25">
      <c r="A323" s="12">
        <v>312</v>
      </c>
      <c r="B323" s="2" t="str">
        <f t="shared" si="4"/>
        <v/>
      </c>
      <c r="C323" s="2"/>
      <c r="D323" s="33"/>
      <c r="E323" s="34" t="str">
        <f>IF(Table1[[#This Row],[N°]]="","",VLOOKUP(Table1[[#This Row],[Unité]],Table2[[#All],[Nom de la mini-crèche]:[Qualifié]],11,FALSE))</f>
        <v/>
      </c>
      <c r="F323" s="33"/>
      <c r="G323" s="33"/>
      <c r="H323" s="35"/>
      <c r="I323" s="33"/>
      <c r="J323" s="33"/>
      <c r="K323" s="33"/>
      <c r="L323" s="3"/>
      <c r="M323" s="2" t="str">
        <f>IF(Table1[[#This Row],[N°]]="","",IF(Table1[[#This Row],[Niveau de langue]]=$V$12,Table1[[#This Row],[Nombre d’heures par semaines]],""))</f>
        <v/>
      </c>
      <c r="N323" s="2" t="str">
        <f>IF(Table1[[#This Row],[N°]]="","",IF(Table1[[#This Row],[Niveau de langue]]=$V$13,Table1[[#This Row],[Nombre d’heures par semaines]],""))</f>
        <v/>
      </c>
      <c r="O323" s="2" t="str">
        <f>IF(Table1[[#This Row],[N°]]="","",IF(Table1[[#This Row],[Référent pédagogique]]="OUI",Table1[[#This Row],[Nombre d’heures par semaines]],""))</f>
        <v/>
      </c>
      <c r="P323"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23" s="2"/>
      <c r="R323" s="2"/>
    </row>
    <row r="324" spans="1:18" x14ac:dyDescent="0.25">
      <c r="A324" s="12">
        <v>313</v>
      </c>
      <c r="B324" s="2" t="str">
        <f t="shared" si="4"/>
        <v/>
      </c>
      <c r="C324" s="2"/>
      <c r="D324" s="33"/>
      <c r="E324" s="34" t="str">
        <f>IF(Table1[[#This Row],[N°]]="","",VLOOKUP(Table1[[#This Row],[Unité]],Table2[[#All],[Nom de la mini-crèche]:[Qualifié]],11,FALSE))</f>
        <v/>
      </c>
      <c r="F324" s="33"/>
      <c r="G324" s="33"/>
      <c r="H324" s="35"/>
      <c r="I324" s="33"/>
      <c r="J324" s="33"/>
      <c r="K324" s="33"/>
      <c r="L324" s="3"/>
      <c r="M324" s="2" t="str">
        <f>IF(Table1[[#This Row],[N°]]="","",IF(Table1[[#This Row],[Niveau de langue]]=$V$12,Table1[[#This Row],[Nombre d’heures par semaines]],""))</f>
        <v/>
      </c>
      <c r="N324" s="2" t="str">
        <f>IF(Table1[[#This Row],[N°]]="","",IF(Table1[[#This Row],[Niveau de langue]]=$V$13,Table1[[#This Row],[Nombre d’heures par semaines]],""))</f>
        <v/>
      </c>
      <c r="O324" s="2" t="str">
        <f>IF(Table1[[#This Row],[N°]]="","",IF(Table1[[#This Row],[Référent pédagogique]]="OUI",Table1[[#This Row],[Nombre d’heures par semaines]],""))</f>
        <v/>
      </c>
      <c r="P324"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24" s="2"/>
      <c r="R324" s="2"/>
    </row>
    <row r="325" spans="1:18" x14ac:dyDescent="0.25">
      <c r="A325" s="12">
        <v>314</v>
      </c>
      <c r="B325" s="2" t="str">
        <f t="shared" si="4"/>
        <v/>
      </c>
      <c r="C325" s="2"/>
      <c r="D325" s="33"/>
      <c r="E325" s="34" t="str">
        <f>IF(Table1[[#This Row],[N°]]="","",VLOOKUP(Table1[[#This Row],[Unité]],Table2[[#All],[Nom de la mini-crèche]:[Qualifié]],11,FALSE))</f>
        <v/>
      </c>
      <c r="F325" s="33"/>
      <c r="G325" s="33"/>
      <c r="H325" s="35"/>
      <c r="I325" s="33"/>
      <c r="J325" s="33"/>
      <c r="K325" s="33"/>
      <c r="L325" s="3"/>
      <c r="M325" s="2" t="str">
        <f>IF(Table1[[#This Row],[N°]]="","",IF(Table1[[#This Row],[Niveau de langue]]=$V$12,Table1[[#This Row],[Nombre d’heures par semaines]],""))</f>
        <v/>
      </c>
      <c r="N325" s="2" t="str">
        <f>IF(Table1[[#This Row],[N°]]="","",IF(Table1[[#This Row],[Niveau de langue]]=$V$13,Table1[[#This Row],[Nombre d’heures par semaines]],""))</f>
        <v/>
      </c>
      <c r="O325" s="2" t="str">
        <f>IF(Table1[[#This Row],[N°]]="","",IF(Table1[[#This Row],[Référent pédagogique]]="OUI",Table1[[#This Row],[Nombre d’heures par semaines]],""))</f>
        <v/>
      </c>
      <c r="P325"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25" s="2"/>
      <c r="R325" s="2"/>
    </row>
    <row r="326" spans="1:18" x14ac:dyDescent="0.25">
      <c r="A326" s="12">
        <v>315</v>
      </c>
      <c r="B326" s="2" t="str">
        <f t="shared" si="4"/>
        <v/>
      </c>
      <c r="C326" s="2"/>
      <c r="D326" s="33"/>
      <c r="E326" s="34" t="str">
        <f>IF(Table1[[#This Row],[N°]]="","",VLOOKUP(Table1[[#This Row],[Unité]],Table2[[#All],[Nom de la mini-crèche]:[Qualifié]],11,FALSE))</f>
        <v/>
      </c>
      <c r="F326" s="33"/>
      <c r="G326" s="33"/>
      <c r="H326" s="35"/>
      <c r="I326" s="33"/>
      <c r="J326" s="33"/>
      <c r="K326" s="33"/>
      <c r="L326" s="3"/>
      <c r="M326" s="2" t="str">
        <f>IF(Table1[[#This Row],[N°]]="","",IF(Table1[[#This Row],[Niveau de langue]]=$V$12,Table1[[#This Row],[Nombre d’heures par semaines]],""))</f>
        <v/>
      </c>
      <c r="N326" s="2" t="str">
        <f>IF(Table1[[#This Row],[N°]]="","",IF(Table1[[#This Row],[Niveau de langue]]=$V$13,Table1[[#This Row],[Nombre d’heures par semaines]],""))</f>
        <v/>
      </c>
      <c r="O326" s="2" t="str">
        <f>IF(Table1[[#This Row],[N°]]="","",IF(Table1[[#This Row],[Référent pédagogique]]="OUI",Table1[[#This Row],[Nombre d’heures par semaines]],""))</f>
        <v/>
      </c>
      <c r="P326"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26" s="2"/>
      <c r="R326" s="2"/>
    </row>
    <row r="327" spans="1:18" x14ac:dyDescent="0.25">
      <c r="A327" s="12">
        <v>316</v>
      </c>
      <c r="B327" s="2" t="str">
        <f t="shared" si="4"/>
        <v/>
      </c>
      <c r="C327" s="2"/>
      <c r="D327" s="33"/>
      <c r="E327" s="34" t="str">
        <f>IF(Table1[[#This Row],[N°]]="","",VLOOKUP(Table1[[#This Row],[Unité]],Table2[[#All],[Nom de la mini-crèche]:[Qualifié]],11,FALSE))</f>
        <v/>
      </c>
      <c r="F327" s="33"/>
      <c r="G327" s="33"/>
      <c r="H327" s="35"/>
      <c r="I327" s="33"/>
      <c r="J327" s="33"/>
      <c r="K327" s="33"/>
      <c r="L327" s="3"/>
      <c r="M327" s="2" t="str">
        <f>IF(Table1[[#This Row],[N°]]="","",IF(Table1[[#This Row],[Niveau de langue]]=$V$12,Table1[[#This Row],[Nombre d’heures par semaines]],""))</f>
        <v/>
      </c>
      <c r="N327" s="2" t="str">
        <f>IF(Table1[[#This Row],[N°]]="","",IF(Table1[[#This Row],[Niveau de langue]]=$V$13,Table1[[#This Row],[Nombre d’heures par semaines]],""))</f>
        <v/>
      </c>
      <c r="O327" s="2" t="str">
        <f>IF(Table1[[#This Row],[N°]]="","",IF(Table1[[#This Row],[Référent pédagogique]]="OUI",Table1[[#This Row],[Nombre d’heures par semaines]],""))</f>
        <v/>
      </c>
      <c r="P327"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27" s="2"/>
      <c r="R327" s="2"/>
    </row>
    <row r="328" spans="1:18" x14ac:dyDescent="0.25">
      <c r="A328" s="12">
        <v>317</v>
      </c>
      <c r="B328" s="2" t="str">
        <f t="shared" si="4"/>
        <v/>
      </c>
      <c r="C328" s="2"/>
      <c r="D328" s="33"/>
      <c r="E328" s="34" t="str">
        <f>IF(Table1[[#This Row],[N°]]="","",VLOOKUP(Table1[[#This Row],[Unité]],Table2[[#All],[Nom de la mini-crèche]:[Qualifié]],11,FALSE))</f>
        <v/>
      </c>
      <c r="F328" s="33"/>
      <c r="G328" s="33"/>
      <c r="H328" s="35"/>
      <c r="I328" s="33"/>
      <c r="J328" s="33"/>
      <c r="K328" s="33"/>
      <c r="L328" s="3"/>
      <c r="M328" s="2" t="str">
        <f>IF(Table1[[#This Row],[N°]]="","",IF(Table1[[#This Row],[Niveau de langue]]=$V$12,Table1[[#This Row],[Nombre d’heures par semaines]],""))</f>
        <v/>
      </c>
      <c r="N328" s="2" t="str">
        <f>IF(Table1[[#This Row],[N°]]="","",IF(Table1[[#This Row],[Niveau de langue]]=$V$13,Table1[[#This Row],[Nombre d’heures par semaines]],""))</f>
        <v/>
      </c>
      <c r="O328" s="2" t="str">
        <f>IF(Table1[[#This Row],[N°]]="","",IF(Table1[[#This Row],[Référent pédagogique]]="OUI",Table1[[#This Row],[Nombre d’heures par semaines]],""))</f>
        <v/>
      </c>
      <c r="P328"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28" s="2"/>
      <c r="R328" s="2"/>
    </row>
    <row r="329" spans="1:18" x14ac:dyDescent="0.25">
      <c r="A329" s="12">
        <v>318</v>
      </c>
      <c r="B329" s="2" t="str">
        <f t="shared" si="4"/>
        <v/>
      </c>
      <c r="C329" s="2"/>
      <c r="D329" s="33"/>
      <c r="E329" s="34" t="str">
        <f>IF(Table1[[#This Row],[N°]]="","",VLOOKUP(Table1[[#This Row],[Unité]],Table2[[#All],[Nom de la mini-crèche]:[Qualifié]],11,FALSE))</f>
        <v/>
      </c>
      <c r="F329" s="33"/>
      <c r="G329" s="33"/>
      <c r="H329" s="35"/>
      <c r="I329" s="33"/>
      <c r="J329" s="33"/>
      <c r="K329" s="33"/>
      <c r="L329" s="3"/>
      <c r="M329" s="2" t="str">
        <f>IF(Table1[[#This Row],[N°]]="","",IF(Table1[[#This Row],[Niveau de langue]]=$V$12,Table1[[#This Row],[Nombre d’heures par semaines]],""))</f>
        <v/>
      </c>
      <c r="N329" s="2" t="str">
        <f>IF(Table1[[#This Row],[N°]]="","",IF(Table1[[#This Row],[Niveau de langue]]=$V$13,Table1[[#This Row],[Nombre d’heures par semaines]],""))</f>
        <v/>
      </c>
      <c r="O329" s="2" t="str">
        <f>IF(Table1[[#This Row],[N°]]="","",IF(Table1[[#This Row],[Référent pédagogique]]="OUI",Table1[[#This Row],[Nombre d’heures par semaines]],""))</f>
        <v/>
      </c>
      <c r="P329"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29" s="2"/>
      <c r="R329" s="2"/>
    </row>
    <row r="330" spans="1:18" x14ac:dyDescent="0.25">
      <c r="A330" s="12">
        <v>319</v>
      </c>
      <c r="B330" s="2" t="str">
        <f t="shared" si="4"/>
        <v/>
      </c>
      <c r="C330" s="2"/>
      <c r="D330" s="33"/>
      <c r="E330" s="34" t="str">
        <f>IF(Table1[[#This Row],[N°]]="","",VLOOKUP(Table1[[#This Row],[Unité]],Table2[[#All],[Nom de la mini-crèche]:[Qualifié]],11,FALSE))</f>
        <v/>
      </c>
      <c r="F330" s="33"/>
      <c r="G330" s="33"/>
      <c r="H330" s="35"/>
      <c r="I330" s="33"/>
      <c r="J330" s="33"/>
      <c r="K330" s="33"/>
      <c r="L330" s="3"/>
      <c r="M330" s="2" t="str">
        <f>IF(Table1[[#This Row],[N°]]="","",IF(Table1[[#This Row],[Niveau de langue]]=$V$12,Table1[[#This Row],[Nombre d’heures par semaines]],""))</f>
        <v/>
      </c>
      <c r="N330" s="2" t="str">
        <f>IF(Table1[[#This Row],[N°]]="","",IF(Table1[[#This Row],[Niveau de langue]]=$V$13,Table1[[#This Row],[Nombre d’heures par semaines]],""))</f>
        <v/>
      </c>
      <c r="O330" s="2" t="str">
        <f>IF(Table1[[#This Row],[N°]]="","",IF(Table1[[#This Row],[Référent pédagogique]]="OUI",Table1[[#This Row],[Nombre d’heures par semaines]],""))</f>
        <v/>
      </c>
      <c r="P330"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30" s="2"/>
      <c r="R330" s="2"/>
    </row>
    <row r="331" spans="1:18" x14ac:dyDescent="0.25">
      <c r="A331" s="12">
        <v>320</v>
      </c>
      <c r="B331" s="2" t="str">
        <f t="shared" si="4"/>
        <v/>
      </c>
      <c r="C331" s="2"/>
      <c r="D331" s="33"/>
      <c r="E331" s="34" t="str">
        <f>IF(Table1[[#This Row],[N°]]="","",VLOOKUP(Table1[[#This Row],[Unité]],Table2[[#All],[Nom de la mini-crèche]:[Qualifié]],11,FALSE))</f>
        <v/>
      </c>
      <c r="F331" s="33"/>
      <c r="G331" s="33"/>
      <c r="H331" s="35"/>
      <c r="I331" s="33"/>
      <c r="J331" s="33"/>
      <c r="K331" s="33"/>
      <c r="L331" s="3"/>
      <c r="M331" s="2" t="str">
        <f>IF(Table1[[#This Row],[N°]]="","",IF(Table1[[#This Row],[Niveau de langue]]=$V$12,Table1[[#This Row],[Nombre d’heures par semaines]],""))</f>
        <v/>
      </c>
      <c r="N331" s="2" t="str">
        <f>IF(Table1[[#This Row],[N°]]="","",IF(Table1[[#This Row],[Niveau de langue]]=$V$13,Table1[[#This Row],[Nombre d’heures par semaines]],""))</f>
        <v/>
      </c>
      <c r="O331" s="2" t="str">
        <f>IF(Table1[[#This Row],[N°]]="","",IF(Table1[[#This Row],[Référent pédagogique]]="OUI",Table1[[#This Row],[Nombre d’heures par semaines]],""))</f>
        <v/>
      </c>
      <c r="P331"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31" s="2"/>
      <c r="R331" s="2"/>
    </row>
    <row r="332" spans="1:18" x14ac:dyDescent="0.25">
      <c r="A332" s="12">
        <v>321</v>
      </c>
      <c r="B332" s="2" t="str">
        <f t="shared" si="4"/>
        <v/>
      </c>
      <c r="C332" s="2"/>
      <c r="D332" s="33"/>
      <c r="E332" s="34" t="str">
        <f>IF(Table1[[#This Row],[N°]]="","",VLOOKUP(Table1[[#This Row],[Unité]],Table2[[#All],[Nom de la mini-crèche]:[Qualifié]],11,FALSE))</f>
        <v/>
      </c>
      <c r="F332" s="33"/>
      <c r="G332" s="33"/>
      <c r="H332" s="35"/>
      <c r="I332" s="33"/>
      <c r="J332" s="33"/>
      <c r="K332" s="33"/>
      <c r="L332" s="3"/>
      <c r="M332" s="2" t="str">
        <f>IF(Table1[[#This Row],[N°]]="","",IF(Table1[[#This Row],[Niveau de langue]]=$V$12,Table1[[#This Row],[Nombre d’heures par semaines]],""))</f>
        <v/>
      </c>
      <c r="N332" s="2" t="str">
        <f>IF(Table1[[#This Row],[N°]]="","",IF(Table1[[#This Row],[Niveau de langue]]=$V$13,Table1[[#This Row],[Nombre d’heures par semaines]],""))</f>
        <v/>
      </c>
      <c r="O332" s="2" t="str">
        <f>IF(Table1[[#This Row],[N°]]="","",IF(Table1[[#This Row],[Référent pédagogique]]="OUI",Table1[[#This Row],[Nombre d’heures par semaines]],""))</f>
        <v/>
      </c>
      <c r="P332"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32" s="2"/>
      <c r="R332" s="2"/>
    </row>
    <row r="333" spans="1:18" x14ac:dyDescent="0.25">
      <c r="A333" s="12">
        <v>322</v>
      </c>
      <c r="B333" s="2" t="str">
        <f t="shared" ref="B333:B396" si="5">IF(H333="","",A333)</f>
        <v/>
      </c>
      <c r="C333" s="2"/>
      <c r="D333" s="33"/>
      <c r="E333" s="34" t="str">
        <f>IF(Table1[[#This Row],[N°]]="","",VLOOKUP(Table1[[#This Row],[Unité]],Table2[[#All],[Nom de la mini-crèche]:[Qualifié]],11,FALSE))</f>
        <v/>
      </c>
      <c r="F333" s="33"/>
      <c r="G333" s="33"/>
      <c r="H333" s="35"/>
      <c r="I333" s="33"/>
      <c r="J333" s="33"/>
      <c r="K333" s="33"/>
      <c r="L333" s="3"/>
      <c r="M333" s="2" t="str">
        <f>IF(Table1[[#This Row],[N°]]="","",IF(Table1[[#This Row],[Niveau de langue]]=$V$12,Table1[[#This Row],[Nombre d’heures par semaines]],""))</f>
        <v/>
      </c>
      <c r="N333" s="2" t="str">
        <f>IF(Table1[[#This Row],[N°]]="","",IF(Table1[[#This Row],[Niveau de langue]]=$V$13,Table1[[#This Row],[Nombre d’heures par semaines]],""))</f>
        <v/>
      </c>
      <c r="O333" s="2" t="str">
        <f>IF(Table1[[#This Row],[N°]]="","",IF(Table1[[#This Row],[Référent pédagogique]]="OUI",Table1[[#This Row],[Nombre d’heures par semaines]],""))</f>
        <v/>
      </c>
      <c r="P333"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33" s="2"/>
      <c r="R333" s="2"/>
    </row>
    <row r="334" spans="1:18" x14ac:dyDescent="0.25">
      <c r="A334" s="12">
        <v>323</v>
      </c>
      <c r="B334" s="2" t="str">
        <f t="shared" si="5"/>
        <v/>
      </c>
      <c r="C334" s="2"/>
      <c r="D334" s="33"/>
      <c r="E334" s="34" t="str">
        <f>IF(Table1[[#This Row],[N°]]="","",VLOOKUP(Table1[[#This Row],[Unité]],Table2[[#All],[Nom de la mini-crèche]:[Qualifié]],11,FALSE))</f>
        <v/>
      </c>
      <c r="F334" s="33"/>
      <c r="G334" s="33"/>
      <c r="H334" s="35"/>
      <c r="I334" s="33"/>
      <c r="J334" s="33"/>
      <c r="K334" s="33"/>
      <c r="L334" s="3"/>
      <c r="M334" s="2" t="str">
        <f>IF(Table1[[#This Row],[N°]]="","",IF(Table1[[#This Row],[Niveau de langue]]=$V$12,Table1[[#This Row],[Nombre d’heures par semaines]],""))</f>
        <v/>
      </c>
      <c r="N334" s="2" t="str">
        <f>IF(Table1[[#This Row],[N°]]="","",IF(Table1[[#This Row],[Niveau de langue]]=$V$13,Table1[[#This Row],[Nombre d’heures par semaines]],""))</f>
        <v/>
      </c>
      <c r="O334" s="2" t="str">
        <f>IF(Table1[[#This Row],[N°]]="","",IF(Table1[[#This Row],[Référent pédagogique]]="OUI",Table1[[#This Row],[Nombre d’heures par semaines]],""))</f>
        <v/>
      </c>
      <c r="P334"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34" s="2"/>
      <c r="R334" s="2"/>
    </row>
    <row r="335" spans="1:18" x14ac:dyDescent="0.25">
      <c r="A335" s="12">
        <v>324</v>
      </c>
      <c r="B335" s="2" t="str">
        <f t="shared" si="5"/>
        <v/>
      </c>
      <c r="C335" s="2"/>
      <c r="D335" s="33"/>
      <c r="E335" s="34" t="str">
        <f>IF(Table1[[#This Row],[N°]]="","",VLOOKUP(Table1[[#This Row],[Unité]],Table2[[#All],[Nom de la mini-crèche]:[Qualifié]],11,FALSE))</f>
        <v/>
      </c>
      <c r="F335" s="33"/>
      <c r="G335" s="33"/>
      <c r="H335" s="35"/>
      <c r="I335" s="33"/>
      <c r="J335" s="33"/>
      <c r="K335" s="33"/>
      <c r="L335" s="3"/>
      <c r="M335" s="2" t="str">
        <f>IF(Table1[[#This Row],[N°]]="","",IF(Table1[[#This Row],[Niveau de langue]]=$V$12,Table1[[#This Row],[Nombre d’heures par semaines]],""))</f>
        <v/>
      </c>
      <c r="N335" s="2" t="str">
        <f>IF(Table1[[#This Row],[N°]]="","",IF(Table1[[#This Row],[Niveau de langue]]=$V$13,Table1[[#This Row],[Nombre d’heures par semaines]],""))</f>
        <v/>
      </c>
      <c r="O335" s="2" t="str">
        <f>IF(Table1[[#This Row],[N°]]="","",IF(Table1[[#This Row],[Référent pédagogique]]="OUI",Table1[[#This Row],[Nombre d’heures par semaines]],""))</f>
        <v/>
      </c>
      <c r="P335"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35" s="2"/>
      <c r="R335" s="2"/>
    </row>
    <row r="336" spans="1:18" x14ac:dyDescent="0.25">
      <c r="A336" s="12">
        <v>325</v>
      </c>
      <c r="B336" s="2" t="str">
        <f t="shared" si="5"/>
        <v/>
      </c>
      <c r="C336" s="2"/>
      <c r="D336" s="33"/>
      <c r="E336" s="34" t="str">
        <f>IF(Table1[[#This Row],[N°]]="","",VLOOKUP(Table1[[#This Row],[Unité]],Table2[[#All],[Nom de la mini-crèche]:[Qualifié]],11,FALSE))</f>
        <v/>
      </c>
      <c r="F336" s="33"/>
      <c r="G336" s="33"/>
      <c r="H336" s="35"/>
      <c r="I336" s="33"/>
      <c r="J336" s="33"/>
      <c r="K336" s="33"/>
      <c r="L336" s="3"/>
      <c r="M336" s="2" t="str">
        <f>IF(Table1[[#This Row],[N°]]="","",IF(Table1[[#This Row],[Niveau de langue]]=$V$12,Table1[[#This Row],[Nombre d’heures par semaines]],""))</f>
        <v/>
      </c>
      <c r="N336" s="2" t="str">
        <f>IF(Table1[[#This Row],[N°]]="","",IF(Table1[[#This Row],[Niveau de langue]]=$V$13,Table1[[#This Row],[Nombre d’heures par semaines]],""))</f>
        <v/>
      </c>
      <c r="O336" s="2" t="str">
        <f>IF(Table1[[#This Row],[N°]]="","",IF(Table1[[#This Row],[Référent pédagogique]]="OUI",Table1[[#This Row],[Nombre d’heures par semaines]],""))</f>
        <v/>
      </c>
      <c r="P336"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36" s="2"/>
      <c r="R336" s="2"/>
    </row>
    <row r="337" spans="1:18" x14ac:dyDescent="0.25">
      <c r="A337" s="12">
        <v>326</v>
      </c>
      <c r="B337" s="2" t="str">
        <f t="shared" si="5"/>
        <v/>
      </c>
      <c r="C337" s="2"/>
      <c r="D337" s="33"/>
      <c r="E337" s="34" t="str">
        <f>IF(Table1[[#This Row],[N°]]="","",VLOOKUP(Table1[[#This Row],[Unité]],Table2[[#All],[Nom de la mini-crèche]:[Qualifié]],11,FALSE))</f>
        <v/>
      </c>
      <c r="F337" s="33"/>
      <c r="G337" s="33"/>
      <c r="H337" s="35"/>
      <c r="I337" s="33"/>
      <c r="J337" s="33"/>
      <c r="K337" s="33"/>
      <c r="L337" s="3"/>
      <c r="M337" s="2" t="str">
        <f>IF(Table1[[#This Row],[N°]]="","",IF(Table1[[#This Row],[Niveau de langue]]=$V$12,Table1[[#This Row],[Nombre d’heures par semaines]],""))</f>
        <v/>
      </c>
      <c r="N337" s="2" t="str">
        <f>IF(Table1[[#This Row],[N°]]="","",IF(Table1[[#This Row],[Niveau de langue]]=$V$13,Table1[[#This Row],[Nombre d’heures par semaines]],""))</f>
        <v/>
      </c>
      <c r="O337" s="2" t="str">
        <f>IF(Table1[[#This Row],[N°]]="","",IF(Table1[[#This Row],[Référent pédagogique]]="OUI",Table1[[#This Row],[Nombre d’heures par semaines]],""))</f>
        <v/>
      </c>
      <c r="P337"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37" s="2"/>
      <c r="R337" s="2"/>
    </row>
    <row r="338" spans="1:18" x14ac:dyDescent="0.25">
      <c r="A338" s="12">
        <v>327</v>
      </c>
      <c r="B338" s="2" t="str">
        <f t="shared" si="5"/>
        <v/>
      </c>
      <c r="C338" s="2"/>
      <c r="D338" s="33"/>
      <c r="E338" s="34" t="str">
        <f>IF(Table1[[#This Row],[N°]]="","",VLOOKUP(Table1[[#This Row],[Unité]],Table2[[#All],[Nom de la mini-crèche]:[Qualifié]],11,FALSE))</f>
        <v/>
      </c>
      <c r="F338" s="33"/>
      <c r="G338" s="33"/>
      <c r="H338" s="35"/>
      <c r="I338" s="33"/>
      <c r="J338" s="33"/>
      <c r="K338" s="33"/>
      <c r="L338" s="3"/>
      <c r="M338" s="2" t="str">
        <f>IF(Table1[[#This Row],[N°]]="","",IF(Table1[[#This Row],[Niveau de langue]]=$V$12,Table1[[#This Row],[Nombre d’heures par semaines]],""))</f>
        <v/>
      </c>
      <c r="N338" s="2" t="str">
        <f>IF(Table1[[#This Row],[N°]]="","",IF(Table1[[#This Row],[Niveau de langue]]=$V$13,Table1[[#This Row],[Nombre d’heures par semaines]],""))</f>
        <v/>
      </c>
      <c r="O338" s="2" t="str">
        <f>IF(Table1[[#This Row],[N°]]="","",IF(Table1[[#This Row],[Référent pédagogique]]="OUI",Table1[[#This Row],[Nombre d’heures par semaines]],""))</f>
        <v/>
      </c>
      <c r="P338"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38" s="2"/>
      <c r="R338" s="2"/>
    </row>
    <row r="339" spans="1:18" x14ac:dyDescent="0.25">
      <c r="A339" s="12">
        <v>328</v>
      </c>
      <c r="B339" s="2" t="str">
        <f t="shared" si="5"/>
        <v/>
      </c>
      <c r="C339" s="2"/>
      <c r="D339" s="33"/>
      <c r="E339" s="34" t="str">
        <f>IF(Table1[[#This Row],[N°]]="","",VLOOKUP(Table1[[#This Row],[Unité]],Table2[[#All],[Nom de la mini-crèche]:[Qualifié]],11,FALSE))</f>
        <v/>
      </c>
      <c r="F339" s="33"/>
      <c r="G339" s="33"/>
      <c r="H339" s="35"/>
      <c r="I339" s="33"/>
      <c r="J339" s="33"/>
      <c r="K339" s="33"/>
      <c r="L339" s="3"/>
      <c r="M339" s="2" t="str">
        <f>IF(Table1[[#This Row],[N°]]="","",IF(Table1[[#This Row],[Niveau de langue]]=$V$12,Table1[[#This Row],[Nombre d’heures par semaines]],""))</f>
        <v/>
      </c>
      <c r="N339" s="2" t="str">
        <f>IF(Table1[[#This Row],[N°]]="","",IF(Table1[[#This Row],[Niveau de langue]]=$V$13,Table1[[#This Row],[Nombre d’heures par semaines]],""))</f>
        <v/>
      </c>
      <c r="O339" s="2" t="str">
        <f>IF(Table1[[#This Row],[N°]]="","",IF(Table1[[#This Row],[Référent pédagogique]]="OUI",Table1[[#This Row],[Nombre d’heures par semaines]],""))</f>
        <v/>
      </c>
      <c r="P339"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39" s="2"/>
      <c r="R339" s="2"/>
    </row>
    <row r="340" spans="1:18" x14ac:dyDescent="0.25">
      <c r="A340" s="12">
        <v>329</v>
      </c>
      <c r="B340" s="2" t="str">
        <f t="shared" si="5"/>
        <v/>
      </c>
      <c r="C340" s="2"/>
      <c r="D340" s="33"/>
      <c r="E340" s="34" t="str">
        <f>IF(Table1[[#This Row],[N°]]="","",VLOOKUP(Table1[[#This Row],[Unité]],Table2[[#All],[Nom de la mini-crèche]:[Qualifié]],11,FALSE))</f>
        <v/>
      </c>
      <c r="F340" s="33"/>
      <c r="G340" s="33"/>
      <c r="H340" s="35"/>
      <c r="I340" s="33"/>
      <c r="J340" s="33"/>
      <c r="K340" s="33"/>
      <c r="L340" s="3"/>
      <c r="M340" s="2" t="str">
        <f>IF(Table1[[#This Row],[N°]]="","",IF(Table1[[#This Row],[Niveau de langue]]=$V$12,Table1[[#This Row],[Nombre d’heures par semaines]],""))</f>
        <v/>
      </c>
      <c r="N340" s="2" t="str">
        <f>IF(Table1[[#This Row],[N°]]="","",IF(Table1[[#This Row],[Niveau de langue]]=$V$13,Table1[[#This Row],[Nombre d’heures par semaines]],""))</f>
        <v/>
      </c>
      <c r="O340" s="2" t="str">
        <f>IF(Table1[[#This Row],[N°]]="","",IF(Table1[[#This Row],[Référent pédagogique]]="OUI",Table1[[#This Row],[Nombre d’heures par semaines]],""))</f>
        <v/>
      </c>
      <c r="P340"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40" s="2"/>
      <c r="R340" s="2"/>
    </row>
    <row r="341" spans="1:18" x14ac:dyDescent="0.25">
      <c r="A341" s="12">
        <v>330</v>
      </c>
      <c r="B341" s="2" t="str">
        <f t="shared" si="5"/>
        <v/>
      </c>
      <c r="C341" s="2"/>
      <c r="D341" s="33"/>
      <c r="E341" s="34" t="str">
        <f>IF(Table1[[#This Row],[N°]]="","",VLOOKUP(Table1[[#This Row],[Unité]],Table2[[#All],[Nom de la mini-crèche]:[Qualifié]],11,FALSE))</f>
        <v/>
      </c>
      <c r="F341" s="33"/>
      <c r="G341" s="33"/>
      <c r="H341" s="35"/>
      <c r="I341" s="33"/>
      <c r="J341" s="33"/>
      <c r="K341" s="33"/>
      <c r="L341" s="3"/>
      <c r="M341" s="2" t="str">
        <f>IF(Table1[[#This Row],[N°]]="","",IF(Table1[[#This Row],[Niveau de langue]]=$V$12,Table1[[#This Row],[Nombre d’heures par semaines]],""))</f>
        <v/>
      </c>
      <c r="N341" s="2" t="str">
        <f>IF(Table1[[#This Row],[N°]]="","",IF(Table1[[#This Row],[Niveau de langue]]=$V$13,Table1[[#This Row],[Nombre d’heures par semaines]],""))</f>
        <v/>
      </c>
      <c r="O341" s="2" t="str">
        <f>IF(Table1[[#This Row],[N°]]="","",IF(Table1[[#This Row],[Référent pédagogique]]="OUI",Table1[[#This Row],[Nombre d’heures par semaines]],""))</f>
        <v/>
      </c>
      <c r="P341"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41" s="2"/>
      <c r="R341" s="2"/>
    </row>
    <row r="342" spans="1:18" x14ac:dyDescent="0.25">
      <c r="A342" s="12">
        <v>331</v>
      </c>
      <c r="B342" s="2" t="str">
        <f t="shared" si="5"/>
        <v/>
      </c>
      <c r="C342" s="2"/>
      <c r="D342" s="33"/>
      <c r="E342" s="34" t="str">
        <f>IF(Table1[[#This Row],[N°]]="","",VLOOKUP(Table1[[#This Row],[Unité]],Table2[[#All],[Nom de la mini-crèche]:[Qualifié]],11,FALSE))</f>
        <v/>
      </c>
      <c r="F342" s="33"/>
      <c r="G342" s="33"/>
      <c r="H342" s="35"/>
      <c r="I342" s="33"/>
      <c r="J342" s="33"/>
      <c r="K342" s="33"/>
      <c r="L342" s="3"/>
      <c r="M342" s="2" t="str">
        <f>IF(Table1[[#This Row],[N°]]="","",IF(Table1[[#This Row],[Niveau de langue]]=$V$12,Table1[[#This Row],[Nombre d’heures par semaines]],""))</f>
        <v/>
      </c>
      <c r="N342" s="2" t="str">
        <f>IF(Table1[[#This Row],[N°]]="","",IF(Table1[[#This Row],[Niveau de langue]]=$V$13,Table1[[#This Row],[Nombre d’heures par semaines]],""))</f>
        <v/>
      </c>
      <c r="O342" s="2" t="str">
        <f>IF(Table1[[#This Row],[N°]]="","",IF(Table1[[#This Row],[Référent pédagogique]]="OUI",Table1[[#This Row],[Nombre d’heures par semaines]],""))</f>
        <v/>
      </c>
      <c r="P342"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42" s="2"/>
      <c r="R342" s="2"/>
    </row>
    <row r="343" spans="1:18" x14ac:dyDescent="0.25">
      <c r="A343" s="12">
        <v>332</v>
      </c>
      <c r="B343" s="2" t="str">
        <f t="shared" si="5"/>
        <v/>
      </c>
      <c r="C343" s="2"/>
      <c r="D343" s="33"/>
      <c r="E343" s="34" t="str">
        <f>IF(Table1[[#This Row],[N°]]="","",VLOOKUP(Table1[[#This Row],[Unité]],Table2[[#All],[Nom de la mini-crèche]:[Qualifié]],11,FALSE))</f>
        <v/>
      </c>
      <c r="F343" s="33"/>
      <c r="G343" s="33"/>
      <c r="H343" s="35"/>
      <c r="I343" s="33"/>
      <c r="J343" s="33"/>
      <c r="K343" s="33"/>
      <c r="L343" s="3"/>
      <c r="M343" s="2" t="str">
        <f>IF(Table1[[#This Row],[N°]]="","",IF(Table1[[#This Row],[Niveau de langue]]=$V$12,Table1[[#This Row],[Nombre d’heures par semaines]],""))</f>
        <v/>
      </c>
      <c r="N343" s="2" t="str">
        <f>IF(Table1[[#This Row],[N°]]="","",IF(Table1[[#This Row],[Niveau de langue]]=$V$13,Table1[[#This Row],[Nombre d’heures par semaines]],""))</f>
        <v/>
      </c>
      <c r="O343" s="2" t="str">
        <f>IF(Table1[[#This Row],[N°]]="","",IF(Table1[[#This Row],[Référent pédagogique]]="OUI",Table1[[#This Row],[Nombre d’heures par semaines]],""))</f>
        <v/>
      </c>
      <c r="P343"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43" s="2"/>
      <c r="R343" s="2"/>
    </row>
    <row r="344" spans="1:18" x14ac:dyDescent="0.25">
      <c r="A344" s="12">
        <v>333</v>
      </c>
      <c r="B344" s="2" t="str">
        <f t="shared" si="5"/>
        <v/>
      </c>
      <c r="C344" s="2"/>
      <c r="D344" s="33"/>
      <c r="E344" s="34" t="str">
        <f>IF(Table1[[#This Row],[N°]]="","",VLOOKUP(Table1[[#This Row],[Unité]],Table2[[#All],[Nom de la mini-crèche]:[Qualifié]],11,FALSE))</f>
        <v/>
      </c>
      <c r="F344" s="33"/>
      <c r="G344" s="33"/>
      <c r="H344" s="35"/>
      <c r="I344" s="33"/>
      <c r="J344" s="33"/>
      <c r="K344" s="33"/>
      <c r="L344" s="3"/>
      <c r="M344" s="2" t="str">
        <f>IF(Table1[[#This Row],[N°]]="","",IF(Table1[[#This Row],[Niveau de langue]]=$V$12,Table1[[#This Row],[Nombre d’heures par semaines]],""))</f>
        <v/>
      </c>
      <c r="N344" s="2" t="str">
        <f>IF(Table1[[#This Row],[N°]]="","",IF(Table1[[#This Row],[Niveau de langue]]=$V$13,Table1[[#This Row],[Nombre d’heures par semaines]],""))</f>
        <v/>
      </c>
      <c r="O344" s="2" t="str">
        <f>IF(Table1[[#This Row],[N°]]="","",IF(Table1[[#This Row],[Référent pédagogique]]="OUI",Table1[[#This Row],[Nombre d’heures par semaines]],""))</f>
        <v/>
      </c>
      <c r="P344"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44" s="2"/>
      <c r="R344" s="2"/>
    </row>
    <row r="345" spans="1:18" x14ac:dyDescent="0.25">
      <c r="A345" s="12">
        <v>334</v>
      </c>
      <c r="B345" s="2" t="str">
        <f t="shared" si="5"/>
        <v/>
      </c>
      <c r="C345" s="2"/>
      <c r="D345" s="33"/>
      <c r="E345" s="34" t="str">
        <f>IF(Table1[[#This Row],[N°]]="","",VLOOKUP(Table1[[#This Row],[Unité]],Table2[[#All],[Nom de la mini-crèche]:[Qualifié]],11,FALSE))</f>
        <v/>
      </c>
      <c r="F345" s="33"/>
      <c r="G345" s="33"/>
      <c r="H345" s="35"/>
      <c r="I345" s="33"/>
      <c r="J345" s="33"/>
      <c r="K345" s="33"/>
      <c r="L345" s="3"/>
      <c r="M345" s="2" t="str">
        <f>IF(Table1[[#This Row],[N°]]="","",IF(Table1[[#This Row],[Niveau de langue]]=$V$12,Table1[[#This Row],[Nombre d’heures par semaines]],""))</f>
        <v/>
      </c>
      <c r="N345" s="2" t="str">
        <f>IF(Table1[[#This Row],[N°]]="","",IF(Table1[[#This Row],[Niveau de langue]]=$V$13,Table1[[#This Row],[Nombre d’heures par semaines]],""))</f>
        <v/>
      </c>
      <c r="O345" s="2" t="str">
        <f>IF(Table1[[#This Row],[N°]]="","",IF(Table1[[#This Row],[Référent pédagogique]]="OUI",Table1[[#This Row],[Nombre d’heures par semaines]],""))</f>
        <v/>
      </c>
      <c r="P345"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45" s="2"/>
      <c r="R345" s="2"/>
    </row>
    <row r="346" spans="1:18" x14ac:dyDescent="0.25">
      <c r="A346" s="12">
        <v>335</v>
      </c>
      <c r="B346" s="2" t="str">
        <f t="shared" si="5"/>
        <v/>
      </c>
      <c r="C346" s="2"/>
      <c r="D346" s="33"/>
      <c r="E346" s="34" t="str">
        <f>IF(Table1[[#This Row],[N°]]="","",VLOOKUP(Table1[[#This Row],[Unité]],Table2[[#All],[Nom de la mini-crèche]:[Qualifié]],11,FALSE))</f>
        <v/>
      </c>
      <c r="F346" s="33"/>
      <c r="G346" s="33"/>
      <c r="H346" s="35"/>
      <c r="I346" s="33"/>
      <c r="J346" s="33"/>
      <c r="K346" s="33"/>
      <c r="L346" s="3"/>
      <c r="M346" s="2" t="str">
        <f>IF(Table1[[#This Row],[N°]]="","",IF(Table1[[#This Row],[Niveau de langue]]=$V$12,Table1[[#This Row],[Nombre d’heures par semaines]],""))</f>
        <v/>
      </c>
      <c r="N346" s="2" t="str">
        <f>IF(Table1[[#This Row],[N°]]="","",IF(Table1[[#This Row],[Niveau de langue]]=$V$13,Table1[[#This Row],[Nombre d’heures par semaines]],""))</f>
        <v/>
      </c>
      <c r="O346" s="2" t="str">
        <f>IF(Table1[[#This Row],[N°]]="","",IF(Table1[[#This Row],[Référent pédagogique]]="OUI",Table1[[#This Row],[Nombre d’heures par semaines]],""))</f>
        <v/>
      </c>
      <c r="P346"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46" s="2"/>
      <c r="R346" s="2"/>
    </row>
    <row r="347" spans="1:18" x14ac:dyDescent="0.25">
      <c r="A347" s="12">
        <v>336</v>
      </c>
      <c r="B347" s="2" t="str">
        <f t="shared" si="5"/>
        <v/>
      </c>
      <c r="C347" s="2"/>
      <c r="D347" s="33"/>
      <c r="E347" s="34" t="str">
        <f>IF(Table1[[#This Row],[N°]]="","",VLOOKUP(Table1[[#This Row],[Unité]],Table2[[#All],[Nom de la mini-crèche]:[Qualifié]],11,FALSE))</f>
        <v/>
      </c>
      <c r="F347" s="33"/>
      <c r="G347" s="33"/>
      <c r="H347" s="35"/>
      <c r="I347" s="33"/>
      <c r="J347" s="33"/>
      <c r="K347" s="33"/>
      <c r="L347" s="3"/>
      <c r="M347" s="2" t="str">
        <f>IF(Table1[[#This Row],[N°]]="","",IF(Table1[[#This Row],[Niveau de langue]]=$V$12,Table1[[#This Row],[Nombre d’heures par semaines]],""))</f>
        <v/>
      </c>
      <c r="N347" s="2" t="str">
        <f>IF(Table1[[#This Row],[N°]]="","",IF(Table1[[#This Row],[Niveau de langue]]=$V$13,Table1[[#This Row],[Nombre d’heures par semaines]],""))</f>
        <v/>
      </c>
      <c r="O347" s="2" t="str">
        <f>IF(Table1[[#This Row],[N°]]="","",IF(Table1[[#This Row],[Référent pédagogique]]="OUI",Table1[[#This Row],[Nombre d’heures par semaines]],""))</f>
        <v/>
      </c>
      <c r="P347"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47" s="2"/>
      <c r="R347" s="2"/>
    </row>
    <row r="348" spans="1:18" x14ac:dyDescent="0.25">
      <c r="A348" s="12">
        <v>337</v>
      </c>
      <c r="B348" s="2" t="str">
        <f t="shared" si="5"/>
        <v/>
      </c>
      <c r="C348" s="2"/>
      <c r="D348" s="33"/>
      <c r="E348" s="34" t="str">
        <f>IF(Table1[[#This Row],[N°]]="","",VLOOKUP(Table1[[#This Row],[Unité]],Table2[[#All],[Nom de la mini-crèche]:[Qualifié]],11,FALSE))</f>
        <v/>
      </c>
      <c r="F348" s="33"/>
      <c r="G348" s="33"/>
      <c r="H348" s="35"/>
      <c r="I348" s="33"/>
      <c r="J348" s="33"/>
      <c r="K348" s="33"/>
      <c r="L348" s="3"/>
      <c r="M348" s="2" t="str">
        <f>IF(Table1[[#This Row],[N°]]="","",IF(Table1[[#This Row],[Niveau de langue]]=$V$12,Table1[[#This Row],[Nombre d’heures par semaines]],""))</f>
        <v/>
      </c>
      <c r="N348" s="2" t="str">
        <f>IF(Table1[[#This Row],[N°]]="","",IF(Table1[[#This Row],[Niveau de langue]]=$V$13,Table1[[#This Row],[Nombre d’heures par semaines]],""))</f>
        <v/>
      </c>
      <c r="O348" s="2" t="str">
        <f>IF(Table1[[#This Row],[N°]]="","",IF(Table1[[#This Row],[Référent pédagogique]]="OUI",Table1[[#This Row],[Nombre d’heures par semaines]],""))</f>
        <v/>
      </c>
      <c r="P348"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48" s="2"/>
      <c r="R348" s="2"/>
    </row>
    <row r="349" spans="1:18" x14ac:dyDescent="0.25">
      <c r="A349" s="12">
        <v>338</v>
      </c>
      <c r="B349" s="2" t="str">
        <f t="shared" si="5"/>
        <v/>
      </c>
      <c r="C349" s="2"/>
      <c r="D349" s="33"/>
      <c r="E349" s="34" t="str">
        <f>IF(Table1[[#This Row],[N°]]="","",VLOOKUP(Table1[[#This Row],[Unité]],Table2[[#All],[Nom de la mini-crèche]:[Qualifié]],11,FALSE))</f>
        <v/>
      </c>
      <c r="F349" s="33"/>
      <c r="G349" s="33"/>
      <c r="H349" s="35"/>
      <c r="I349" s="33"/>
      <c r="J349" s="33"/>
      <c r="K349" s="33"/>
      <c r="L349" s="3"/>
      <c r="M349" s="2" t="str">
        <f>IF(Table1[[#This Row],[N°]]="","",IF(Table1[[#This Row],[Niveau de langue]]=$V$12,Table1[[#This Row],[Nombre d’heures par semaines]],""))</f>
        <v/>
      </c>
      <c r="N349" s="2" t="str">
        <f>IF(Table1[[#This Row],[N°]]="","",IF(Table1[[#This Row],[Niveau de langue]]=$V$13,Table1[[#This Row],[Nombre d’heures par semaines]],""))</f>
        <v/>
      </c>
      <c r="O349" s="2" t="str">
        <f>IF(Table1[[#This Row],[N°]]="","",IF(Table1[[#This Row],[Référent pédagogique]]="OUI",Table1[[#This Row],[Nombre d’heures par semaines]],""))</f>
        <v/>
      </c>
      <c r="P349"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49" s="2"/>
      <c r="R349" s="2"/>
    </row>
    <row r="350" spans="1:18" x14ac:dyDescent="0.25">
      <c r="A350" s="12">
        <v>339</v>
      </c>
      <c r="B350" s="2" t="str">
        <f t="shared" si="5"/>
        <v/>
      </c>
      <c r="C350" s="2"/>
      <c r="D350" s="33"/>
      <c r="E350" s="34" t="str">
        <f>IF(Table1[[#This Row],[N°]]="","",VLOOKUP(Table1[[#This Row],[Unité]],Table2[[#All],[Nom de la mini-crèche]:[Qualifié]],11,FALSE))</f>
        <v/>
      </c>
      <c r="F350" s="33"/>
      <c r="G350" s="33"/>
      <c r="H350" s="35"/>
      <c r="I350" s="33"/>
      <c r="J350" s="33"/>
      <c r="K350" s="33"/>
      <c r="L350" s="3"/>
      <c r="M350" s="2" t="str">
        <f>IF(Table1[[#This Row],[N°]]="","",IF(Table1[[#This Row],[Niveau de langue]]=$V$12,Table1[[#This Row],[Nombre d’heures par semaines]],""))</f>
        <v/>
      </c>
      <c r="N350" s="2" t="str">
        <f>IF(Table1[[#This Row],[N°]]="","",IF(Table1[[#This Row],[Niveau de langue]]=$V$13,Table1[[#This Row],[Nombre d’heures par semaines]],""))</f>
        <v/>
      </c>
      <c r="O350" s="2" t="str">
        <f>IF(Table1[[#This Row],[N°]]="","",IF(Table1[[#This Row],[Référent pédagogique]]="OUI",Table1[[#This Row],[Nombre d’heures par semaines]],""))</f>
        <v/>
      </c>
      <c r="P350"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50" s="2"/>
      <c r="R350" s="2"/>
    </row>
    <row r="351" spans="1:18" x14ac:dyDescent="0.25">
      <c r="A351" s="12">
        <v>340</v>
      </c>
      <c r="B351" s="2" t="str">
        <f t="shared" si="5"/>
        <v/>
      </c>
      <c r="C351" s="2"/>
      <c r="D351" s="33"/>
      <c r="E351" s="34" t="str">
        <f>IF(Table1[[#This Row],[N°]]="","",VLOOKUP(Table1[[#This Row],[Unité]],Table2[[#All],[Nom de la mini-crèche]:[Qualifié]],11,FALSE))</f>
        <v/>
      </c>
      <c r="F351" s="33"/>
      <c r="G351" s="33"/>
      <c r="H351" s="35"/>
      <c r="I351" s="33"/>
      <c r="J351" s="33"/>
      <c r="K351" s="33"/>
      <c r="L351" s="3"/>
      <c r="M351" s="2" t="str">
        <f>IF(Table1[[#This Row],[N°]]="","",IF(Table1[[#This Row],[Niveau de langue]]=$V$12,Table1[[#This Row],[Nombre d’heures par semaines]],""))</f>
        <v/>
      </c>
      <c r="N351" s="2" t="str">
        <f>IF(Table1[[#This Row],[N°]]="","",IF(Table1[[#This Row],[Niveau de langue]]=$V$13,Table1[[#This Row],[Nombre d’heures par semaines]],""))</f>
        <v/>
      </c>
      <c r="O351" s="2" t="str">
        <f>IF(Table1[[#This Row],[N°]]="","",IF(Table1[[#This Row],[Référent pédagogique]]="OUI",Table1[[#This Row],[Nombre d’heures par semaines]],""))</f>
        <v/>
      </c>
      <c r="P351"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51" s="2"/>
      <c r="R351" s="2"/>
    </row>
    <row r="352" spans="1:18" x14ac:dyDescent="0.25">
      <c r="A352" s="12">
        <v>341</v>
      </c>
      <c r="B352" s="2" t="str">
        <f t="shared" si="5"/>
        <v/>
      </c>
      <c r="C352" s="2"/>
      <c r="D352" s="33"/>
      <c r="E352" s="34" t="str">
        <f>IF(Table1[[#This Row],[N°]]="","",VLOOKUP(Table1[[#This Row],[Unité]],Table2[[#All],[Nom de la mini-crèche]:[Qualifié]],11,FALSE))</f>
        <v/>
      </c>
      <c r="F352" s="33"/>
      <c r="G352" s="33"/>
      <c r="H352" s="35"/>
      <c r="I352" s="33"/>
      <c r="J352" s="33"/>
      <c r="K352" s="33"/>
      <c r="L352" s="3"/>
      <c r="M352" s="2" t="str">
        <f>IF(Table1[[#This Row],[N°]]="","",IF(Table1[[#This Row],[Niveau de langue]]=$V$12,Table1[[#This Row],[Nombre d’heures par semaines]],""))</f>
        <v/>
      </c>
      <c r="N352" s="2" t="str">
        <f>IF(Table1[[#This Row],[N°]]="","",IF(Table1[[#This Row],[Niveau de langue]]=$V$13,Table1[[#This Row],[Nombre d’heures par semaines]],""))</f>
        <v/>
      </c>
      <c r="O352" s="2" t="str">
        <f>IF(Table1[[#This Row],[N°]]="","",IF(Table1[[#This Row],[Référent pédagogique]]="OUI",Table1[[#This Row],[Nombre d’heures par semaines]],""))</f>
        <v/>
      </c>
      <c r="P352"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52" s="2"/>
      <c r="R352" s="2"/>
    </row>
    <row r="353" spans="1:18" x14ac:dyDescent="0.25">
      <c r="A353" s="12">
        <v>342</v>
      </c>
      <c r="B353" s="2" t="str">
        <f t="shared" si="5"/>
        <v/>
      </c>
      <c r="C353" s="2"/>
      <c r="D353" s="33"/>
      <c r="E353" s="34" t="str">
        <f>IF(Table1[[#This Row],[N°]]="","",VLOOKUP(Table1[[#This Row],[Unité]],Table2[[#All],[Nom de la mini-crèche]:[Qualifié]],11,FALSE))</f>
        <v/>
      </c>
      <c r="F353" s="33"/>
      <c r="G353" s="33"/>
      <c r="H353" s="35"/>
      <c r="I353" s="33"/>
      <c r="J353" s="33"/>
      <c r="K353" s="33"/>
      <c r="L353" s="3"/>
      <c r="M353" s="2" t="str">
        <f>IF(Table1[[#This Row],[N°]]="","",IF(Table1[[#This Row],[Niveau de langue]]=$V$12,Table1[[#This Row],[Nombre d’heures par semaines]],""))</f>
        <v/>
      </c>
      <c r="N353" s="2" t="str">
        <f>IF(Table1[[#This Row],[N°]]="","",IF(Table1[[#This Row],[Niveau de langue]]=$V$13,Table1[[#This Row],[Nombre d’heures par semaines]],""))</f>
        <v/>
      </c>
      <c r="O353" s="2" t="str">
        <f>IF(Table1[[#This Row],[N°]]="","",IF(Table1[[#This Row],[Référent pédagogique]]="OUI",Table1[[#This Row],[Nombre d’heures par semaines]],""))</f>
        <v/>
      </c>
      <c r="P353"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53" s="2"/>
      <c r="R353" s="2"/>
    </row>
    <row r="354" spans="1:18" x14ac:dyDescent="0.25">
      <c r="A354" s="12">
        <v>343</v>
      </c>
      <c r="B354" s="2" t="str">
        <f t="shared" si="5"/>
        <v/>
      </c>
      <c r="C354" s="2"/>
      <c r="D354" s="33"/>
      <c r="E354" s="34" t="str">
        <f>IF(Table1[[#This Row],[N°]]="","",VLOOKUP(Table1[[#This Row],[Unité]],Table2[[#All],[Nom de la mini-crèche]:[Qualifié]],11,FALSE))</f>
        <v/>
      </c>
      <c r="F354" s="33"/>
      <c r="G354" s="33"/>
      <c r="H354" s="35"/>
      <c r="I354" s="33"/>
      <c r="J354" s="33"/>
      <c r="K354" s="33"/>
      <c r="L354" s="3"/>
      <c r="M354" s="2" t="str">
        <f>IF(Table1[[#This Row],[N°]]="","",IF(Table1[[#This Row],[Niveau de langue]]=$V$12,Table1[[#This Row],[Nombre d’heures par semaines]],""))</f>
        <v/>
      </c>
      <c r="N354" s="2" t="str">
        <f>IF(Table1[[#This Row],[N°]]="","",IF(Table1[[#This Row],[Niveau de langue]]=$V$13,Table1[[#This Row],[Nombre d’heures par semaines]],""))</f>
        <v/>
      </c>
      <c r="O354" s="2" t="str">
        <f>IF(Table1[[#This Row],[N°]]="","",IF(Table1[[#This Row],[Référent pédagogique]]="OUI",Table1[[#This Row],[Nombre d’heures par semaines]],""))</f>
        <v/>
      </c>
      <c r="P354"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54" s="2"/>
      <c r="R354" s="2"/>
    </row>
    <row r="355" spans="1:18" x14ac:dyDescent="0.25">
      <c r="A355" s="12">
        <v>344</v>
      </c>
      <c r="B355" s="2" t="str">
        <f t="shared" si="5"/>
        <v/>
      </c>
      <c r="C355" s="2"/>
      <c r="D355" s="33"/>
      <c r="E355" s="34" t="str">
        <f>IF(Table1[[#This Row],[N°]]="","",VLOOKUP(Table1[[#This Row],[Unité]],Table2[[#All],[Nom de la mini-crèche]:[Qualifié]],11,FALSE))</f>
        <v/>
      </c>
      <c r="F355" s="33"/>
      <c r="G355" s="33"/>
      <c r="H355" s="35"/>
      <c r="I355" s="33"/>
      <c r="J355" s="33"/>
      <c r="K355" s="33"/>
      <c r="L355" s="3"/>
      <c r="M355" s="2" t="str">
        <f>IF(Table1[[#This Row],[N°]]="","",IF(Table1[[#This Row],[Niveau de langue]]=$V$12,Table1[[#This Row],[Nombre d’heures par semaines]],""))</f>
        <v/>
      </c>
      <c r="N355" s="2" t="str">
        <f>IF(Table1[[#This Row],[N°]]="","",IF(Table1[[#This Row],[Niveau de langue]]=$V$13,Table1[[#This Row],[Nombre d’heures par semaines]],""))</f>
        <v/>
      </c>
      <c r="O355" s="2" t="str">
        <f>IF(Table1[[#This Row],[N°]]="","",IF(Table1[[#This Row],[Référent pédagogique]]="OUI",Table1[[#This Row],[Nombre d’heures par semaines]],""))</f>
        <v/>
      </c>
      <c r="P355"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55" s="2"/>
      <c r="R355" s="2"/>
    </row>
    <row r="356" spans="1:18" x14ac:dyDescent="0.25">
      <c r="A356" s="12">
        <v>345</v>
      </c>
      <c r="B356" s="2" t="str">
        <f t="shared" si="5"/>
        <v/>
      </c>
      <c r="C356" s="2"/>
      <c r="D356" s="33"/>
      <c r="E356" s="34" t="str">
        <f>IF(Table1[[#This Row],[N°]]="","",VLOOKUP(Table1[[#This Row],[Unité]],Table2[[#All],[Nom de la mini-crèche]:[Qualifié]],11,FALSE))</f>
        <v/>
      </c>
      <c r="F356" s="33"/>
      <c r="G356" s="33"/>
      <c r="H356" s="35"/>
      <c r="I356" s="33"/>
      <c r="J356" s="33"/>
      <c r="K356" s="33"/>
      <c r="L356" s="3"/>
      <c r="M356" s="2" t="str">
        <f>IF(Table1[[#This Row],[N°]]="","",IF(Table1[[#This Row],[Niveau de langue]]=$V$12,Table1[[#This Row],[Nombre d’heures par semaines]],""))</f>
        <v/>
      </c>
      <c r="N356" s="2" t="str">
        <f>IF(Table1[[#This Row],[N°]]="","",IF(Table1[[#This Row],[Niveau de langue]]=$V$13,Table1[[#This Row],[Nombre d’heures par semaines]],""))</f>
        <v/>
      </c>
      <c r="O356" s="2" t="str">
        <f>IF(Table1[[#This Row],[N°]]="","",IF(Table1[[#This Row],[Référent pédagogique]]="OUI",Table1[[#This Row],[Nombre d’heures par semaines]],""))</f>
        <v/>
      </c>
      <c r="P356"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56" s="2"/>
      <c r="R356" s="2"/>
    </row>
    <row r="357" spans="1:18" x14ac:dyDescent="0.25">
      <c r="A357" s="12">
        <v>346</v>
      </c>
      <c r="B357" s="2" t="str">
        <f t="shared" si="5"/>
        <v/>
      </c>
      <c r="C357" s="2"/>
      <c r="D357" s="33"/>
      <c r="E357" s="34" t="str">
        <f>IF(Table1[[#This Row],[N°]]="","",VLOOKUP(Table1[[#This Row],[Unité]],Table2[[#All],[Nom de la mini-crèche]:[Qualifié]],11,FALSE))</f>
        <v/>
      </c>
      <c r="F357" s="33"/>
      <c r="G357" s="33"/>
      <c r="H357" s="35"/>
      <c r="I357" s="33"/>
      <c r="J357" s="33"/>
      <c r="K357" s="33"/>
      <c r="L357" s="3"/>
      <c r="M357" s="2" t="str">
        <f>IF(Table1[[#This Row],[N°]]="","",IF(Table1[[#This Row],[Niveau de langue]]=$V$12,Table1[[#This Row],[Nombre d’heures par semaines]],""))</f>
        <v/>
      </c>
      <c r="N357" s="2" t="str">
        <f>IF(Table1[[#This Row],[N°]]="","",IF(Table1[[#This Row],[Niveau de langue]]=$V$13,Table1[[#This Row],[Nombre d’heures par semaines]],""))</f>
        <v/>
      </c>
      <c r="O357" s="2" t="str">
        <f>IF(Table1[[#This Row],[N°]]="","",IF(Table1[[#This Row],[Référent pédagogique]]="OUI",Table1[[#This Row],[Nombre d’heures par semaines]],""))</f>
        <v/>
      </c>
      <c r="P357"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57" s="2"/>
      <c r="R357" s="2"/>
    </row>
    <row r="358" spans="1:18" x14ac:dyDescent="0.25">
      <c r="A358" s="12">
        <v>347</v>
      </c>
      <c r="B358" s="2" t="str">
        <f t="shared" si="5"/>
        <v/>
      </c>
      <c r="C358" s="2"/>
      <c r="D358" s="33"/>
      <c r="E358" s="34" t="str">
        <f>IF(Table1[[#This Row],[N°]]="","",VLOOKUP(Table1[[#This Row],[Unité]],Table2[[#All],[Nom de la mini-crèche]:[Qualifié]],11,FALSE))</f>
        <v/>
      </c>
      <c r="F358" s="33"/>
      <c r="G358" s="33"/>
      <c r="H358" s="35"/>
      <c r="I358" s="33"/>
      <c r="J358" s="33"/>
      <c r="K358" s="33"/>
      <c r="L358" s="3"/>
      <c r="M358" s="2" t="str">
        <f>IF(Table1[[#This Row],[N°]]="","",IF(Table1[[#This Row],[Niveau de langue]]=$V$12,Table1[[#This Row],[Nombre d’heures par semaines]],""))</f>
        <v/>
      </c>
      <c r="N358" s="2" t="str">
        <f>IF(Table1[[#This Row],[N°]]="","",IF(Table1[[#This Row],[Niveau de langue]]=$V$13,Table1[[#This Row],[Nombre d’heures par semaines]],""))</f>
        <v/>
      </c>
      <c r="O358" s="2" t="str">
        <f>IF(Table1[[#This Row],[N°]]="","",IF(Table1[[#This Row],[Référent pédagogique]]="OUI",Table1[[#This Row],[Nombre d’heures par semaines]],""))</f>
        <v/>
      </c>
      <c r="P358"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58" s="2"/>
      <c r="R358" s="2"/>
    </row>
    <row r="359" spans="1:18" x14ac:dyDescent="0.25">
      <c r="A359" s="12">
        <v>348</v>
      </c>
      <c r="B359" s="2" t="str">
        <f t="shared" si="5"/>
        <v/>
      </c>
      <c r="C359" s="2"/>
      <c r="D359" s="33"/>
      <c r="E359" s="34" t="str">
        <f>IF(Table1[[#This Row],[N°]]="","",VLOOKUP(Table1[[#This Row],[Unité]],Table2[[#All],[Nom de la mini-crèche]:[Qualifié]],11,FALSE))</f>
        <v/>
      </c>
      <c r="F359" s="33"/>
      <c r="G359" s="33"/>
      <c r="H359" s="35"/>
      <c r="I359" s="33"/>
      <c r="J359" s="33"/>
      <c r="K359" s="33"/>
      <c r="L359" s="3"/>
      <c r="M359" s="2" t="str">
        <f>IF(Table1[[#This Row],[N°]]="","",IF(Table1[[#This Row],[Niveau de langue]]=$V$12,Table1[[#This Row],[Nombre d’heures par semaines]],""))</f>
        <v/>
      </c>
      <c r="N359" s="2" t="str">
        <f>IF(Table1[[#This Row],[N°]]="","",IF(Table1[[#This Row],[Niveau de langue]]=$V$13,Table1[[#This Row],[Nombre d’heures par semaines]],""))</f>
        <v/>
      </c>
      <c r="O359" s="2" t="str">
        <f>IF(Table1[[#This Row],[N°]]="","",IF(Table1[[#This Row],[Référent pédagogique]]="OUI",Table1[[#This Row],[Nombre d’heures par semaines]],""))</f>
        <v/>
      </c>
      <c r="P359"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59" s="2"/>
      <c r="R359" s="2"/>
    </row>
    <row r="360" spans="1:18" x14ac:dyDescent="0.25">
      <c r="A360" s="12">
        <v>349</v>
      </c>
      <c r="B360" s="2" t="str">
        <f t="shared" si="5"/>
        <v/>
      </c>
      <c r="C360" s="2"/>
      <c r="D360" s="33"/>
      <c r="E360" s="34" t="str">
        <f>IF(Table1[[#This Row],[N°]]="","",VLOOKUP(Table1[[#This Row],[Unité]],Table2[[#All],[Nom de la mini-crèche]:[Qualifié]],11,FALSE))</f>
        <v/>
      </c>
      <c r="F360" s="33"/>
      <c r="G360" s="33"/>
      <c r="H360" s="35"/>
      <c r="I360" s="33"/>
      <c r="J360" s="33"/>
      <c r="K360" s="33"/>
      <c r="L360" s="3"/>
      <c r="M360" s="2" t="str">
        <f>IF(Table1[[#This Row],[N°]]="","",IF(Table1[[#This Row],[Niveau de langue]]=$V$12,Table1[[#This Row],[Nombre d’heures par semaines]],""))</f>
        <v/>
      </c>
      <c r="N360" s="2" t="str">
        <f>IF(Table1[[#This Row],[N°]]="","",IF(Table1[[#This Row],[Niveau de langue]]=$V$13,Table1[[#This Row],[Nombre d’heures par semaines]],""))</f>
        <v/>
      </c>
      <c r="O360" s="2" t="str">
        <f>IF(Table1[[#This Row],[N°]]="","",IF(Table1[[#This Row],[Référent pédagogique]]="OUI",Table1[[#This Row],[Nombre d’heures par semaines]],""))</f>
        <v/>
      </c>
      <c r="P360"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60" s="2"/>
      <c r="R360" s="2"/>
    </row>
    <row r="361" spans="1:18" x14ac:dyDescent="0.25">
      <c r="A361" s="12">
        <v>350</v>
      </c>
      <c r="B361" s="2" t="str">
        <f t="shared" si="5"/>
        <v/>
      </c>
      <c r="C361" s="2"/>
      <c r="D361" s="33"/>
      <c r="E361" s="34" t="str">
        <f>IF(Table1[[#This Row],[N°]]="","",VLOOKUP(Table1[[#This Row],[Unité]],Table2[[#All],[Nom de la mini-crèche]:[Qualifié]],11,FALSE))</f>
        <v/>
      </c>
      <c r="F361" s="33"/>
      <c r="G361" s="33"/>
      <c r="H361" s="35"/>
      <c r="I361" s="33"/>
      <c r="J361" s="33"/>
      <c r="K361" s="33"/>
      <c r="L361" s="3"/>
      <c r="M361" s="2" t="str">
        <f>IF(Table1[[#This Row],[N°]]="","",IF(Table1[[#This Row],[Niveau de langue]]=$V$12,Table1[[#This Row],[Nombre d’heures par semaines]],""))</f>
        <v/>
      </c>
      <c r="N361" s="2" t="str">
        <f>IF(Table1[[#This Row],[N°]]="","",IF(Table1[[#This Row],[Niveau de langue]]=$V$13,Table1[[#This Row],[Nombre d’heures par semaines]],""))</f>
        <v/>
      </c>
      <c r="O361" s="2" t="str">
        <f>IF(Table1[[#This Row],[N°]]="","",IF(Table1[[#This Row],[Référent pédagogique]]="OUI",Table1[[#This Row],[Nombre d’heures par semaines]],""))</f>
        <v/>
      </c>
      <c r="P361"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61" s="2"/>
      <c r="R361" s="2"/>
    </row>
    <row r="362" spans="1:18" x14ac:dyDescent="0.25">
      <c r="A362" s="12">
        <v>351</v>
      </c>
      <c r="B362" s="2" t="str">
        <f t="shared" si="5"/>
        <v/>
      </c>
      <c r="C362" s="2"/>
      <c r="D362" s="33"/>
      <c r="E362" s="34" t="str">
        <f>IF(Table1[[#This Row],[N°]]="","",VLOOKUP(Table1[[#This Row],[Unité]],Table2[[#All],[Nom de la mini-crèche]:[Qualifié]],11,FALSE))</f>
        <v/>
      </c>
      <c r="F362" s="33"/>
      <c r="G362" s="33"/>
      <c r="H362" s="35"/>
      <c r="I362" s="33"/>
      <c r="J362" s="33"/>
      <c r="K362" s="33"/>
      <c r="L362" s="3"/>
      <c r="M362" s="2" t="str">
        <f>IF(Table1[[#This Row],[N°]]="","",IF(Table1[[#This Row],[Niveau de langue]]=$V$12,Table1[[#This Row],[Nombre d’heures par semaines]],""))</f>
        <v/>
      </c>
      <c r="N362" s="2" t="str">
        <f>IF(Table1[[#This Row],[N°]]="","",IF(Table1[[#This Row],[Niveau de langue]]=$V$13,Table1[[#This Row],[Nombre d’heures par semaines]],""))</f>
        <v/>
      </c>
      <c r="O362" s="2" t="str">
        <f>IF(Table1[[#This Row],[N°]]="","",IF(Table1[[#This Row],[Référent pédagogique]]="OUI",Table1[[#This Row],[Nombre d’heures par semaines]],""))</f>
        <v/>
      </c>
      <c r="P362"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62" s="2"/>
      <c r="R362" s="2"/>
    </row>
    <row r="363" spans="1:18" x14ac:dyDescent="0.25">
      <c r="A363" s="12">
        <v>352</v>
      </c>
      <c r="B363" s="2" t="str">
        <f t="shared" si="5"/>
        <v/>
      </c>
      <c r="C363" s="2"/>
      <c r="D363" s="33"/>
      <c r="E363" s="34" t="str">
        <f>IF(Table1[[#This Row],[N°]]="","",VLOOKUP(Table1[[#This Row],[Unité]],Table2[[#All],[Nom de la mini-crèche]:[Qualifié]],11,FALSE))</f>
        <v/>
      </c>
      <c r="F363" s="33"/>
      <c r="G363" s="33"/>
      <c r="H363" s="35"/>
      <c r="I363" s="33"/>
      <c r="J363" s="33"/>
      <c r="K363" s="33"/>
      <c r="L363" s="3"/>
      <c r="M363" s="2" t="str">
        <f>IF(Table1[[#This Row],[N°]]="","",IF(Table1[[#This Row],[Niveau de langue]]=$V$12,Table1[[#This Row],[Nombre d’heures par semaines]],""))</f>
        <v/>
      </c>
      <c r="N363" s="2" t="str">
        <f>IF(Table1[[#This Row],[N°]]="","",IF(Table1[[#This Row],[Niveau de langue]]=$V$13,Table1[[#This Row],[Nombre d’heures par semaines]],""))</f>
        <v/>
      </c>
      <c r="O363" s="2" t="str">
        <f>IF(Table1[[#This Row],[N°]]="","",IF(Table1[[#This Row],[Référent pédagogique]]="OUI",Table1[[#This Row],[Nombre d’heures par semaines]],""))</f>
        <v/>
      </c>
      <c r="P363"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63" s="2"/>
      <c r="R363" s="2"/>
    </row>
    <row r="364" spans="1:18" x14ac:dyDescent="0.25">
      <c r="A364" s="12">
        <v>353</v>
      </c>
      <c r="B364" s="2" t="str">
        <f t="shared" si="5"/>
        <v/>
      </c>
      <c r="C364" s="2"/>
      <c r="D364" s="33"/>
      <c r="E364" s="34" t="str">
        <f>IF(Table1[[#This Row],[N°]]="","",VLOOKUP(Table1[[#This Row],[Unité]],Table2[[#All],[Nom de la mini-crèche]:[Qualifié]],11,FALSE))</f>
        <v/>
      </c>
      <c r="F364" s="33"/>
      <c r="G364" s="33"/>
      <c r="H364" s="35"/>
      <c r="I364" s="33"/>
      <c r="J364" s="33"/>
      <c r="K364" s="33"/>
      <c r="L364" s="3"/>
      <c r="M364" s="2" t="str">
        <f>IF(Table1[[#This Row],[N°]]="","",IF(Table1[[#This Row],[Niveau de langue]]=$V$12,Table1[[#This Row],[Nombre d’heures par semaines]],""))</f>
        <v/>
      </c>
      <c r="N364" s="2" t="str">
        <f>IF(Table1[[#This Row],[N°]]="","",IF(Table1[[#This Row],[Niveau de langue]]=$V$13,Table1[[#This Row],[Nombre d’heures par semaines]],""))</f>
        <v/>
      </c>
      <c r="O364" s="2" t="str">
        <f>IF(Table1[[#This Row],[N°]]="","",IF(Table1[[#This Row],[Référent pédagogique]]="OUI",Table1[[#This Row],[Nombre d’heures par semaines]],""))</f>
        <v/>
      </c>
      <c r="P364"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64" s="2"/>
      <c r="R364" s="2"/>
    </row>
    <row r="365" spans="1:18" x14ac:dyDescent="0.25">
      <c r="A365" s="12">
        <v>354</v>
      </c>
      <c r="B365" s="2" t="str">
        <f t="shared" si="5"/>
        <v/>
      </c>
      <c r="C365" s="2"/>
      <c r="D365" s="33"/>
      <c r="E365" s="34" t="str">
        <f>IF(Table1[[#This Row],[N°]]="","",VLOOKUP(Table1[[#This Row],[Unité]],Table2[[#All],[Nom de la mini-crèche]:[Qualifié]],11,FALSE))</f>
        <v/>
      </c>
      <c r="F365" s="33"/>
      <c r="G365" s="33"/>
      <c r="H365" s="35"/>
      <c r="I365" s="33"/>
      <c r="J365" s="33"/>
      <c r="K365" s="33"/>
      <c r="L365" s="3"/>
      <c r="M365" s="2" t="str">
        <f>IF(Table1[[#This Row],[N°]]="","",IF(Table1[[#This Row],[Niveau de langue]]=$V$12,Table1[[#This Row],[Nombre d’heures par semaines]],""))</f>
        <v/>
      </c>
      <c r="N365" s="2" t="str">
        <f>IF(Table1[[#This Row],[N°]]="","",IF(Table1[[#This Row],[Niveau de langue]]=$V$13,Table1[[#This Row],[Nombre d’heures par semaines]],""))</f>
        <v/>
      </c>
      <c r="O365" s="2" t="str">
        <f>IF(Table1[[#This Row],[N°]]="","",IF(Table1[[#This Row],[Référent pédagogique]]="OUI",Table1[[#This Row],[Nombre d’heures par semaines]],""))</f>
        <v/>
      </c>
      <c r="P365"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65" s="2"/>
      <c r="R365" s="2"/>
    </row>
    <row r="366" spans="1:18" x14ac:dyDescent="0.25">
      <c r="A366" s="12">
        <v>355</v>
      </c>
      <c r="B366" s="2" t="str">
        <f t="shared" si="5"/>
        <v/>
      </c>
      <c r="C366" s="2"/>
      <c r="D366" s="33"/>
      <c r="E366" s="34" t="str">
        <f>IF(Table1[[#This Row],[N°]]="","",VLOOKUP(Table1[[#This Row],[Unité]],Table2[[#All],[Nom de la mini-crèche]:[Qualifié]],11,FALSE))</f>
        <v/>
      </c>
      <c r="F366" s="33"/>
      <c r="G366" s="33"/>
      <c r="H366" s="35"/>
      <c r="I366" s="33"/>
      <c r="J366" s="33"/>
      <c r="K366" s="33"/>
      <c r="L366" s="3"/>
      <c r="M366" s="2" t="str">
        <f>IF(Table1[[#This Row],[N°]]="","",IF(Table1[[#This Row],[Niveau de langue]]=$V$12,Table1[[#This Row],[Nombre d’heures par semaines]],""))</f>
        <v/>
      </c>
      <c r="N366" s="2" t="str">
        <f>IF(Table1[[#This Row],[N°]]="","",IF(Table1[[#This Row],[Niveau de langue]]=$V$13,Table1[[#This Row],[Nombre d’heures par semaines]],""))</f>
        <v/>
      </c>
      <c r="O366" s="2" t="str">
        <f>IF(Table1[[#This Row],[N°]]="","",IF(Table1[[#This Row],[Référent pédagogique]]="OUI",Table1[[#This Row],[Nombre d’heures par semaines]],""))</f>
        <v/>
      </c>
      <c r="P366"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66" s="2"/>
      <c r="R366" s="2"/>
    </row>
    <row r="367" spans="1:18" x14ac:dyDescent="0.25">
      <c r="A367" s="12">
        <v>356</v>
      </c>
      <c r="B367" s="2" t="str">
        <f t="shared" si="5"/>
        <v/>
      </c>
      <c r="C367" s="2"/>
      <c r="D367" s="33"/>
      <c r="E367" s="34" t="str">
        <f>IF(Table1[[#This Row],[N°]]="","",VLOOKUP(Table1[[#This Row],[Unité]],Table2[[#All],[Nom de la mini-crèche]:[Qualifié]],11,FALSE))</f>
        <v/>
      </c>
      <c r="F367" s="33"/>
      <c r="G367" s="33"/>
      <c r="H367" s="35"/>
      <c r="I367" s="33"/>
      <c r="J367" s="33"/>
      <c r="K367" s="33"/>
      <c r="L367" s="3"/>
      <c r="M367" s="2" t="str">
        <f>IF(Table1[[#This Row],[N°]]="","",IF(Table1[[#This Row],[Niveau de langue]]=$V$12,Table1[[#This Row],[Nombre d’heures par semaines]],""))</f>
        <v/>
      </c>
      <c r="N367" s="2" t="str">
        <f>IF(Table1[[#This Row],[N°]]="","",IF(Table1[[#This Row],[Niveau de langue]]=$V$13,Table1[[#This Row],[Nombre d’heures par semaines]],""))</f>
        <v/>
      </c>
      <c r="O367" s="2" t="str">
        <f>IF(Table1[[#This Row],[N°]]="","",IF(Table1[[#This Row],[Référent pédagogique]]="OUI",Table1[[#This Row],[Nombre d’heures par semaines]],""))</f>
        <v/>
      </c>
      <c r="P367"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67" s="2"/>
      <c r="R367" s="2"/>
    </row>
    <row r="368" spans="1:18" x14ac:dyDescent="0.25">
      <c r="A368" s="12">
        <v>357</v>
      </c>
      <c r="B368" s="2" t="str">
        <f t="shared" si="5"/>
        <v/>
      </c>
      <c r="C368" s="2"/>
      <c r="D368" s="33"/>
      <c r="E368" s="34" t="str">
        <f>IF(Table1[[#This Row],[N°]]="","",VLOOKUP(Table1[[#This Row],[Unité]],Table2[[#All],[Nom de la mini-crèche]:[Qualifié]],11,FALSE))</f>
        <v/>
      </c>
      <c r="F368" s="33"/>
      <c r="G368" s="33"/>
      <c r="H368" s="35"/>
      <c r="I368" s="33"/>
      <c r="J368" s="33"/>
      <c r="K368" s="33"/>
      <c r="L368" s="3"/>
      <c r="M368" s="2" t="str">
        <f>IF(Table1[[#This Row],[N°]]="","",IF(Table1[[#This Row],[Niveau de langue]]=$V$12,Table1[[#This Row],[Nombre d’heures par semaines]],""))</f>
        <v/>
      </c>
      <c r="N368" s="2" t="str">
        <f>IF(Table1[[#This Row],[N°]]="","",IF(Table1[[#This Row],[Niveau de langue]]=$V$13,Table1[[#This Row],[Nombre d’heures par semaines]],""))</f>
        <v/>
      </c>
      <c r="O368" s="2" t="str">
        <f>IF(Table1[[#This Row],[N°]]="","",IF(Table1[[#This Row],[Référent pédagogique]]="OUI",Table1[[#This Row],[Nombre d’heures par semaines]],""))</f>
        <v/>
      </c>
      <c r="P368"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68" s="2"/>
      <c r="R368" s="2"/>
    </row>
    <row r="369" spans="1:18" x14ac:dyDescent="0.25">
      <c r="A369" s="12">
        <v>358</v>
      </c>
      <c r="B369" s="2" t="str">
        <f t="shared" si="5"/>
        <v/>
      </c>
      <c r="C369" s="2"/>
      <c r="D369" s="33"/>
      <c r="E369" s="34" t="str">
        <f>IF(Table1[[#This Row],[N°]]="","",VLOOKUP(Table1[[#This Row],[Unité]],Table2[[#All],[Nom de la mini-crèche]:[Qualifié]],11,FALSE))</f>
        <v/>
      </c>
      <c r="F369" s="33"/>
      <c r="G369" s="33"/>
      <c r="H369" s="35"/>
      <c r="I369" s="33"/>
      <c r="J369" s="33"/>
      <c r="K369" s="33"/>
      <c r="L369" s="3"/>
      <c r="M369" s="2" t="str">
        <f>IF(Table1[[#This Row],[N°]]="","",IF(Table1[[#This Row],[Niveau de langue]]=$V$12,Table1[[#This Row],[Nombre d’heures par semaines]],""))</f>
        <v/>
      </c>
      <c r="N369" s="2" t="str">
        <f>IF(Table1[[#This Row],[N°]]="","",IF(Table1[[#This Row],[Niveau de langue]]=$V$13,Table1[[#This Row],[Nombre d’heures par semaines]],""))</f>
        <v/>
      </c>
      <c r="O369" s="2" t="str">
        <f>IF(Table1[[#This Row],[N°]]="","",IF(Table1[[#This Row],[Référent pédagogique]]="OUI",Table1[[#This Row],[Nombre d’heures par semaines]],""))</f>
        <v/>
      </c>
      <c r="P369"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69" s="2"/>
      <c r="R369" s="2"/>
    </row>
    <row r="370" spans="1:18" x14ac:dyDescent="0.25">
      <c r="A370" s="12">
        <v>359</v>
      </c>
      <c r="B370" s="2" t="str">
        <f t="shared" si="5"/>
        <v/>
      </c>
      <c r="C370" s="2"/>
      <c r="D370" s="33"/>
      <c r="E370" s="34" t="str">
        <f>IF(Table1[[#This Row],[N°]]="","",VLOOKUP(Table1[[#This Row],[Unité]],Table2[[#All],[Nom de la mini-crèche]:[Qualifié]],11,FALSE))</f>
        <v/>
      </c>
      <c r="F370" s="33"/>
      <c r="G370" s="33"/>
      <c r="H370" s="35"/>
      <c r="I370" s="33"/>
      <c r="J370" s="33"/>
      <c r="K370" s="33"/>
      <c r="L370" s="3"/>
      <c r="M370" s="2" t="str">
        <f>IF(Table1[[#This Row],[N°]]="","",IF(Table1[[#This Row],[Niveau de langue]]=$V$12,Table1[[#This Row],[Nombre d’heures par semaines]],""))</f>
        <v/>
      </c>
      <c r="N370" s="2" t="str">
        <f>IF(Table1[[#This Row],[N°]]="","",IF(Table1[[#This Row],[Niveau de langue]]=$V$13,Table1[[#This Row],[Nombre d’heures par semaines]],""))</f>
        <v/>
      </c>
      <c r="O370" s="2" t="str">
        <f>IF(Table1[[#This Row],[N°]]="","",IF(Table1[[#This Row],[Référent pédagogique]]="OUI",Table1[[#This Row],[Nombre d’heures par semaines]],""))</f>
        <v/>
      </c>
      <c r="P370"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70" s="2"/>
      <c r="R370" s="2"/>
    </row>
    <row r="371" spans="1:18" x14ac:dyDescent="0.25">
      <c r="A371" s="12">
        <v>360</v>
      </c>
      <c r="B371" s="2" t="str">
        <f t="shared" si="5"/>
        <v/>
      </c>
      <c r="C371" s="2"/>
      <c r="D371" s="33"/>
      <c r="E371" s="34" t="str">
        <f>IF(Table1[[#This Row],[N°]]="","",VLOOKUP(Table1[[#This Row],[Unité]],Table2[[#All],[Nom de la mini-crèche]:[Qualifié]],11,FALSE))</f>
        <v/>
      </c>
      <c r="F371" s="33"/>
      <c r="G371" s="33"/>
      <c r="H371" s="35"/>
      <c r="I371" s="33"/>
      <c r="J371" s="33"/>
      <c r="K371" s="33"/>
      <c r="L371" s="3"/>
      <c r="M371" s="2" t="str">
        <f>IF(Table1[[#This Row],[N°]]="","",IF(Table1[[#This Row],[Niveau de langue]]=$V$12,Table1[[#This Row],[Nombre d’heures par semaines]],""))</f>
        <v/>
      </c>
      <c r="N371" s="2" t="str">
        <f>IF(Table1[[#This Row],[N°]]="","",IF(Table1[[#This Row],[Niveau de langue]]=$V$13,Table1[[#This Row],[Nombre d’heures par semaines]],""))</f>
        <v/>
      </c>
      <c r="O371" s="2" t="str">
        <f>IF(Table1[[#This Row],[N°]]="","",IF(Table1[[#This Row],[Référent pédagogique]]="OUI",Table1[[#This Row],[Nombre d’heures par semaines]],""))</f>
        <v/>
      </c>
      <c r="P371"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71" s="2"/>
      <c r="R371" s="2"/>
    </row>
    <row r="372" spans="1:18" x14ac:dyDescent="0.25">
      <c r="A372" s="12">
        <v>361</v>
      </c>
      <c r="B372" s="2" t="str">
        <f t="shared" si="5"/>
        <v/>
      </c>
      <c r="C372" s="2"/>
      <c r="D372" s="33"/>
      <c r="E372" s="34" t="str">
        <f>IF(Table1[[#This Row],[N°]]="","",VLOOKUP(Table1[[#This Row],[Unité]],Table2[[#All],[Nom de la mini-crèche]:[Qualifié]],11,FALSE))</f>
        <v/>
      </c>
      <c r="F372" s="33"/>
      <c r="G372" s="33"/>
      <c r="H372" s="35"/>
      <c r="I372" s="33"/>
      <c r="J372" s="33"/>
      <c r="K372" s="33"/>
      <c r="L372" s="3"/>
      <c r="M372" s="2" t="str">
        <f>IF(Table1[[#This Row],[N°]]="","",IF(Table1[[#This Row],[Niveau de langue]]=$V$12,Table1[[#This Row],[Nombre d’heures par semaines]],""))</f>
        <v/>
      </c>
      <c r="N372" s="2" t="str">
        <f>IF(Table1[[#This Row],[N°]]="","",IF(Table1[[#This Row],[Niveau de langue]]=$V$13,Table1[[#This Row],[Nombre d’heures par semaines]],""))</f>
        <v/>
      </c>
      <c r="O372" s="2" t="str">
        <f>IF(Table1[[#This Row],[N°]]="","",IF(Table1[[#This Row],[Référent pédagogique]]="OUI",Table1[[#This Row],[Nombre d’heures par semaines]],""))</f>
        <v/>
      </c>
      <c r="P372"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72" s="2"/>
      <c r="R372" s="2"/>
    </row>
    <row r="373" spans="1:18" x14ac:dyDescent="0.25">
      <c r="A373" s="12">
        <v>362</v>
      </c>
      <c r="B373" s="2" t="str">
        <f t="shared" si="5"/>
        <v/>
      </c>
      <c r="C373" s="2"/>
      <c r="D373" s="33"/>
      <c r="E373" s="34" t="str">
        <f>IF(Table1[[#This Row],[N°]]="","",VLOOKUP(Table1[[#This Row],[Unité]],Table2[[#All],[Nom de la mini-crèche]:[Qualifié]],11,FALSE))</f>
        <v/>
      </c>
      <c r="F373" s="33"/>
      <c r="G373" s="33"/>
      <c r="H373" s="35"/>
      <c r="I373" s="33"/>
      <c r="J373" s="33"/>
      <c r="K373" s="33"/>
      <c r="L373" s="3"/>
      <c r="M373" s="2" t="str">
        <f>IF(Table1[[#This Row],[N°]]="","",IF(Table1[[#This Row],[Niveau de langue]]=$V$12,Table1[[#This Row],[Nombre d’heures par semaines]],""))</f>
        <v/>
      </c>
      <c r="N373" s="2" t="str">
        <f>IF(Table1[[#This Row],[N°]]="","",IF(Table1[[#This Row],[Niveau de langue]]=$V$13,Table1[[#This Row],[Nombre d’heures par semaines]],""))</f>
        <v/>
      </c>
      <c r="O373" s="2" t="str">
        <f>IF(Table1[[#This Row],[N°]]="","",IF(Table1[[#This Row],[Référent pédagogique]]="OUI",Table1[[#This Row],[Nombre d’heures par semaines]],""))</f>
        <v/>
      </c>
      <c r="P373"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73" s="2"/>
      <c r="R373" s="2"/>
    </row>
    <row r="374" spans="1:18" x14ac:dyDescent="0.25">
      <c r="A374" s="12">
        <v>363</v>
      </c>
      <c r="B374" s="2" t="str">
        <f t="shared" si="5"/>
        <v/>
      </c>
      <c r="C374" s="2"/>
      <c r="D374" s="33"/>
      <c r="E374" s="34" t="str">
        <f>IF(Table1[[#This Row],[N°]]="","",VLOOKUP(Table1[[#This Row],[Unité]],Table2[[#All],[Nom de la mini-crèche]:[Qualifié]],11,FALSE))</f>
        <v/>
      </c>
      <c r="F374" s="33"/>
      <c r="G374" s="33"/>
      <c r="H374" s="35"/>
      <c r="I374" s="33"/>
      <c r="J374" s="33"/>
      <c r="K374" s="33"/>
      <c r="L374" s="3"/>
      <c r="M374" s="2" t="str">
        <f>IF(Table1[[#This Row],[N°]]="","",IF(Table1[[#This Row],[Niveau de langue]]=$V$12,Table1[[#This Row],[Nombre d’heures par semaines]],""))</f>
        <v/>
      </c>
      <c r="N374" s="2" t="str">
        <f>IF(Table1[[#This Row],[N°]]="","",IF(Table1[[#This Row],[Niveau de langue]]=$V$13,Table1[[#This Row],[Nombre d’heures par semaines]],""))</f>
        <v/>
      </c>
      <c r="O374" s="2" t="str">
        <f>IF(Table1[[#This Row],[N°]]="","",IF(Table1[[#This Row],[Référent pédagogique]]="OUI",Table1[[#This Row],[Nombre d’heures par semaines]],""))</f>
        <v/>
      </c>
      <c r="P374"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74" s="2"/>
      <c r="R374" s="2"/>
    </row>
    <row r="375" spans="1:18" x14ac:dyDescent="0.25">
      <c r="A375" s="12">
        <v>364</v>
      </c>
      <c r="B375" s="2" t="str">
        <f t="shared" si="5"/>
        <v/>
      </c>
      <c r="C375" s="2"/>
      <c r="D375" s="33"/>
      <c r="E375" s="34" t="str">
        <f>IF(Table1[[#This Row],[N°]]="","",VLOOKUP(Table1[[#This Row],[Unité]],Table2[[#All],[Nom de la mini-crèche]:[Qualifié]],11,FALSE))</f>
        <v/>
      </c>
      <c r="F375" s="33"/>
      <c r="G375" s="33"/>
      <c r="H375" s="35"/>
      <c r="I375" s="33"/>
      <c r="J375" s="33"/>
      <c r="K375" s="33"/>
      <c r="L375" s="3"/>
      <c r="M375" s="2" t="str">
        <f>IF(Table1[[#This Row],[N°]]="","",IF(Table1[[#This Row],[Niveau de langue]]=$V$12,Table1[[#This Row],[Nombre d’heures par semaines]],""))</f>
        <v/>
      </c>
      <c r="N375" s="2" t="str">
        <f>IF(Table1[[#This Row],[N°]]="","",IF(Table1[[#This Row],[Niveau de langue]]=$V$13,Table1[[#This Row],[Nombre d’heures par semaines]],""))</f>
        <v/>
      </c>
      <c r="O375" s="2" t="str">
        <f>IF(Table1[[#This Row],[N°]]="","",IF(Table1[[#This Row],[Référent pédagogique]]="OUI",Table1[[#This Row],[Nombre d’heures par semaines]],""))</f>
        <v/>
      </c>
      <c r="P375"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75" s="2"/>
      <c r="R375" s="2"/>
    </row>
    <row r="376" spans="1:18" x14ac:dyDescent="0.25">
      <c r="A376" s="12">
        <v>365</v>
      </c>
      <c r="B376" s="2" t="str">
        <f t="shared" si="5"/>
        <v/>
      </c>
      <c r="C376" s="2"/>
      <c r="D376" s="33"/>
      <c r="E376" s="34" t="str">
        <f>IF(Table1[[#This Row],[N°]]="","",VLOOKUP(Table1[[#This Row],[Unité]],Table2[[#All],[Nom de la mini-crèche]:[Qualifié]],11,FALSE))</f>
        <v/>
      </c>
      <c r="F376" s="33"/>
      <c r="G376" s="33"/>
      <c r="H376" s="35"/>
      <c r="I376" s="33"/>
      <c r="J376" s="33"/>
      <c r="K376" s="33"/>
      <c r="L376" s="3"/>
      <c r="M376" s="2" t="str">
        <f>IF(Table1[[#This Row],[N°]]="","",IF(Table1[[#This Row],[Niveau de langue]]=$V$12,Table1[[#This Row],[Nombre d’heures par semaines]],""))</f>
        <v/>
      </c>
      <c r="N376" s="2" t="str">
        <f>IF(Table1[[#This Row],[N°]]="","",IF(Table1[[#This Row],[Niveau de langue]]=$V$13,Table1[[#This Row],[Nombre d’heures par semaines]],""))</f>
        <v/>
      </c>
      <c r="O376" s="2" t="str">
        <f>IF(Table1[[#This Row],[N°]]="","",IF(Table1[[#This Row],[Référent pédagogique]]="OUI",Table1[[#This Row],[Nombre d’heures par semaines]],""))</f>
        <v/>
      </c>
      <c r="P376"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76" s="2"/>
      <c r="R376" s="2"/>
    </row>
    <row r="377" spans="1:18" x14ac:dyDescent="0.25">
      <c r="A377" s="12">
        <v>366</v>
      </c>
      <c r="B377" s="2" t="str">
        <f t="shared" si="5"/>
        <v/>
      </c>
      <c r="C377" s="2"/>
      <c r="D377" s="33"/>
      <c r="E377" s="34" t="str">
        <f>IF(Table1[[#This Row],[N°]]="","",VLOOKUP(Table1[[#This Row],[Unité]],Table2[[#All],[Nom de la mini-crèche]:[Qualifié]],11,FALSE))</f>
        <v/>
      </c>
      <c r="F377" s="33"/>
      <c r="G377" s="33"/>
      <c r="H377" s="35"/>
      <c r="I377" s="33"/>
      <c r="J377" s="33"/>
      <c r="K377" s="33"/>
      <c r="L377" s="3"/>
      <c r="M377" s="2" t="str">
        <f>IF(Table1[[#This Row],[N°]]="","",IF(Table1[[#This Row],[Niveau de langue]]=$V$12,Table1[[#This Row],[Nombre d’heures par semaines]],""))</f>
        <v/>
      </c>
      <c r="N377" s="2" t="str">
        <f>IF(Table1[[#This Row],[N°]]="","",IF(Table1[[#This Row],[Niveau de langue]]=$V$13,Table1[[#This Row],[Nombre d’heures par semaines]],""))</f>
        <v/>
      </c>
      <c r="O377" s="2" t="str">
        <f>IF(Table1[[#This Row],[N°]]="","",IF(Table1[[#This Row],[Référent pédagogique]]="OUI",Table1[[#This Row],[Nombre d’heures par semaines]],""))</f>
        <v/>
      </c>
      <c r="P377"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77" s="2"/>
      <c r="R377" s="2"/>
    </row>
    <row r="378" spans="1:18" x14ac:dyDescent="0.25">
      <c r="A378" s="12">
        <v>367</v>
      </c>
      <c r="B378" s="2" t="str">
        <f t="shared" si="5"/>
        <v/>
      </c>
      <c r="C378" s="2"/>
      <c r="D378" s="33"/>
      <c r="E378" s="34" t="str">
        <f>IF(Table1[[#This Row],[N°]]="","",VLOOKUP(Table1[[#This Row],[Unité]],Table2[[#All],[Nom de la mini-crèche]:[Qualifié]],11,FALSE))</f>
        <v/>
      </c>
      <c r="F378" s="33"/>
      <c r="G378" s="33"/>
      <c r="H378" s="35"/>
      <c r="I378" s="33"/>
      <c r="J378" s="33"/>
      <c r="K378" s="33"/>
      <c r="L378" s="3"/>
      <c r="M378" s="2" t="str">
        <f>IF(Table1[[#This Row],[N°]]="","",IF(Table1[[#This Row],[Niveau de langue]]=$V$12,Table1[[#This Row],[Nombre d’heures par semaines]],""))</f>
        <v/>
      </c>
      <c r="N378" s="2" t="str">
        <f>IF(Table1[[#This Row],[N°]]="","",IF(Table1[[#This Row],[Niveau de langue]]=$V$13,Table1[[#This Row],[Nombre d’heures par semaines]],""))</f>
        <v/>
      </c>
      <c r="O378" s="2" t="str">
        <f>IF(Table1[[#This Row],[N°]]="","",IF(Table1[[#This Row],[Référent pédagogique]]="OUI",Table1[[#This Row],[Nombre d’heures par semaines]],""))</f>
        <v/>
      </c>
      <c r="P378"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78" s="2"/>
      <c r="R378" s="2"/>
    </row>
    <row r="379" spans="1:18" x14ac:dyDescent="0.25">
      <c r="A379" s="12">
        <v>368</v>
      </c>
      <c r="B379" s="2" t="str">
        <f t="shared" si="5"/>
        <v/>
      </c>
      <c r="C379" s="2"/>
      <c r="D379" s="33"/>
      <c r="E379" s="34" t="str">
        <f>IF(Table1[[#This Row],[N°]]="","",VLOOKUP(Table1[[#This Row],[Unité]],Table2[[#All],[Nom de la mini-crèche]:[Qualifié]],11,FALSE))</f>
        <v/>
      </c>
      <c r="F379" s="33"/>
      <c r="G379" s="33"/>
      <c r="H379" s="35"/>
      <c r="I379" s="33"/>
      <c r="J379" s="33"/>
      <c r="K379" s="33"/>
      <c r="L379" s="3"/>
      <c r="M379" s="2" t="str">
        <f>IF(Table1[[#This Row],[N°]]="","",IF(Table1[[#This Row],[Niveau de langue]]=$V$12,Table1[[#This Row],[Nombre d’heures par semaines]],""))</f>
        <v/>
      </c>
      <c r="N379" s="2" t="str">
        <f>IF(Table1[[#This Row],[N°]]="","",IF(Table1[[#This Row],[Niveau de langue]]=$V$13,Table1[[#This Row],[Nombre d’heures par semaines]],""))</f>
        <v/>
      </c>
      <c r="O379" s="2" t="str">
        <f>IF(Table1[[#This Row],[N°]]="","",IF(Table1[[#This Row],[Référent pédagogique]]="OUI",Table1[[#This Row],[Nombre d’heures par semaines]],""))</f>
        <v/>
      </c>
      <c r="P379"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79" s="2"/>
      <c r="R379" s="2"/>
    </row>
    <row r="380" spans="1:18" x14ac:dyDescent="0.25">
      <c r="A380" s="12">
        <v>369</v>
      </c>
      <c r="B380" s="2" t="str">
        <f t="shared" si="5"/>
        <v/>
      </c>
      <c r="C380" s="2"/>
      <c r="D380" s="33"/>
      <c r="E380" s="34" t="str">
        <f>IF(Table1[[#This Row],[N°]]="","",VLOOKUP(Table1[[#This Row],[Unité]],Table2[[#All],[Nom de la mini-crèche]:[Qualifié]],11,FALSE))</f>
        <v/>
      </c>
      <c r="F380" s="33"/>
      <c r="G380" s="33"/>
      <c r="H380" s="35"/>
      <c r="I380" s="33"/>
      <c r="J380" s="33"/>
      <c r="K380" s="33"/>
      <c r="L380" s="3"/>
      <c r="M380" s="2" t="str">
        <f>IF(Table1[[#This Row],[N°]]="","",IF(Table1[[#This Row],[Niveau de langue]]=$V$12,Table1[[#This Row],[Nombre d’heures par semaines]],""))</f>
        <v/>
      </c>
      <c r="N380" s="2" t="str">
        <f>IF(Table1[[#This Row],[N°]]="","",IF(Table1[[#This Row],[Niveau de langue]]=$V$13,Table1[[#This Row],[Nombre d’heures par semaines]],""))</f>
        <v/>
      </c>
      <c r="O380" s="2" t="str">
        <f>IF(Table1[[#This Row],[N°]]="","",IF(Table1[[#This Row],[Référent pédagogique]]="OUI",Table1[[#This Row],[Nombre d’heures par semaines]],""))</f>
        <v/>
      </c>
      <c r="P380"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80" s="2"/>
      <c r="R380" s="2"/>
    </row>
    <row r="381" spans="1:18" x14ac:dyDescent="0.25">
      <c r="A381" s="12">
        <v>370</v>
      </c>
      <c r="B381" s="2" t="str">
        <f t="shared" si="5"/>
        <v/>
      </c>
      <c r="C381" s="2"/>
      <c r="D381" s="33"/>
      <c r="E381" s="34" t="str">
        <f>IF(Table1[[#This Row],[N°]]="","",VLOOKUP(Table1[[#This Row],[Unité]],Table2[[#All],[Nom de la mini-crèche]:[Qualifié]],11,FALSE))</f>
        <v/>
      </c>
      <c r="F381" s="33"/>
      <c r="G381" s="33"/>
      <c r="H381" s="35"/>
      <c r="I381" s="33"/>
      <c r="J381" s="33"/>
      <c r="K381" s="33"/>
      <c r="L381" s="3"/>
      <c r="M381" s="2" t="str">
        <f>IF(Table1[[#This Row],[N°]]="","",IF(Table1[[#This Row],[Niveau de langue]]=$V$12,Table1[[#This Row],[Nombre d’heures par semaines]],""))</f>
        <v/>
      </c>
      <c r="N381" s="2" t="str">
        <f>IF(Table1[[#This Row],[N°]]="","",IF(Table1[[#This Row],[Niveau de langue]]=$V$13,Table1[[#This Row],[Nombre d’heures par semaines]],""))</f>
        <v/>
      </c>
      <c r="O381" s="2" t="str">
        <f>IF(Table1[[#This Row],[N°]]="","",IF(Table1[[#This Row],[Référent pédagogique]]="OUI",Table1[[#This Row],[Nombre d’heures par semaines]],""))</f>
        <v/>
      </c>
      <c r="P381"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81" s="2"/>
      <c r="R381" s="2"/>
    </row>
    <row r="382" spans="1:18" x14ac:dyDescent="0.25">
      <c r="A382" s="12">
        <v>371</v>
      </c>
      <c r="B382" s="2" t="str">
        <f t="shared" si="5"/>
        <v/>
      </c>
      <c r="C382" s="2"/>
      <c r="D382" s="33"/>
      <c r="E382" s="34" t="str">
        <f>IF(Table1[[#This Row],[N°]]="","",VLOOKUP(Table1[[#This Row],[Unité]],Table2[[#All],[Nom de la mini-crèche]:[Qualifié]],11,FALSE))</f>
        <v/>
      </c>
      <c r="F382" s="33"/>
      <c r="G382" s="33"/>
      <c r="H382" s="35"/>
      <c r="I382" s="33"/>
      <c r="J382" s="33"/>
      <c r="K382" s="33"/>
      <c r="L382" s="3"/>
      <c r="M382" s="2" t="str">
        <f>IF(Table1[[#This Row],[N°]]="","",IF(Table1[[#This Row],[Niveau de langue]]=$V$12,Table1[[#This Row],[Nombre d’heures par semaines]],""))</f>
        <v/>
      </c>
      <c r="N382" s="2" t="str">
        <f>IF(Table1[[#This Row],[N°]]="","",IF(Table1[[#This Row],[Niveau de langue]]=$V$13,Table1[[#This Row],[Nombre d’heures par semaines]],""))</f>
        <v/>
      </c>
      <c r="O382" s="2" t="str">
        <f>IF(Table1[[#This Row],[N°]]="","",IF(Table1[[#This Row],[Référent pédagogique]]="OUI",Table1[[#This Row],[Nombre d’heures par semaines]],""))</f>
        <v/>
      </c>
      <c r="P382"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82" s="2"/>
      <c r="R382" s="2"/>
    </row>
    <row r="383" spans="1:18" x14ac:dyDescent="0.25">
      <c r="A383" s="12">
        <v>372</v>
      </c>
      <c r="B383" s="2" t="str">
        <f t="shared" si="5"/>
        <v/>
      </c>
      <c r="C383" s="2"/>
      <c r="D383" s="33"/>
      <c r="E383" s="34" t="str">
        <f>IF(Table1[[#This Row],[N°]]="","",VLOOKUP(Table1[[#This Row],[Unité]],Table2[[#All],[Nom de la mini-crèche]:[Qualifié]],11,FALSE))</f>
        <v/>
      </c>
      <c r="F383" s="33"/>
      <c r="G383" s="33"/>
      <c r="H383" s="35"/>
      <c r="I383" s="33"/>
      <c r="J383" s="33"/>
      <c r="K383" s="33"/>
      <c r="L383" s="3"/>
      <c r="M383" s="2" t="str">
        <f>IF(Table1[[#This Row],[N°]]="","",IF(Table1[[#This Row],[Niveau de langue]]=$V$12,Table1[[#This Row],[Nombre d’heures par semaines]],""))</f>
        <v/>
      </c>
      <c r="N383" s="2" t="str">
        <f>IF(Table1[[#This Row],[N°]]="","",IF(Table1[[#This Row],[Niveau de langue]]=$V$13,Table1[[#This Row],[Nombre d’heures par semaines]],""))</f>
        <v/>
      </c>
      <c r="O383" s="2" t="str">
        <f>IF(Table1[[#This Row],[N°]]="","",IF(Table1[[#This Row],[Référent pédagogique]]="OUI",Table1[[#This Row],[Nombre d’heures par semaines]],""))</f>
        <v/>
      </c>
      <c r="P383"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83" s="2"/>
      <c r="R383" s="2"/>
    </row>
    <row r="384" spans="1:18" x14ac:dyDescent="0.25">
      <c r="A384" s="12">
        <v>373</v>
      </c>
      <c r="B384" s="2" t="str">
        <f t="shared" si="5"/>
        <v/>
      </c>
      <c r="C384" s="2"/>
      <c r="D384" s="33"/>
      <c r="E384" s="34" t="str">
        <f>IF(Table1[[#This Row],[N°]]="","",VLOOKUP(Table1[[#This Row],[Unité]],Table2[[#All],[Nom de la mini-crèche]:[Qualifié]],11,FALSE))</f>
        <v/>
      </c>
      <c r="F384" s="33"/>
      <c r="G384" s="33"/>
      <c r="H384" s="35"/>
      <c r="I384" s="33"/>
      <c r="J384" s="33"/>
      <c r="K384" s="33"/>
      <c r="L384" s="3"/>
      <c r="M384" s="2" t="str">
        <f>IF(Table1[[#This Row],[N°]]="","",IF(Table1[[#This Row],[Niveau de langue]]=$V$12,Table1[[#This Row],[Nombre d’heures par semaines]],""))</f>
        <v/>
      </c>
      <c r="N384" s="2" t="str">
        <f>IF(Table1[[#This Row],[N°]]="","",IF(Table1[[#This Row],[Niveau de langue]]=$V$13,Table1[[#This Row],[Nombre d’heures par semaines]],""))</f>
        <v/>
      </c>
      <c r="O384" s="2" t="str">
        <f>IF(Table1[[#This Row],[N°]]="","",IF(Table1[[#This Row],[Référent pédagogique]]="OUI",Table1[[#This Row],[Nombre d’heures par semaines]],""))</f>
        <v/>
      </c>
      <c r="P384"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84" s="2"/>
      <c r="R384" s="2"/>
    </row>
    <row r="385" spans="1:18" x14ac:dyDescent="0.25">
      <c r="A385" s="12">
        <v>374</v>
      </c>
      <c r="B385" s="2" t="str">
        <f t="shared" si="5"/>
        <v/>
      </c>
      <c r="C385" s="2"/>
      <c r="D385" s="33"/>
      <c r="E385" s="34" t="str">
        <f>IF(Table1[[#This Row],[N°]]="","",VLOOKUP(Table1[[#This Row],[Unité]],Table2[[#All],[Nom de la mini-crèche]:[Qualifié]],11,FALSE))</f>
        <v/>
      </c>
      <c r="F385" s="33"/>
      <c r="G385" s="33"/>
      <c r="H385" s="35"/>
      <c r="I385" s="33"/>
      <c r="J385" s="33"/>
      <c r="K385" s="33"/>
      <c r="L385" s="3"/>
      <c r="M385" s="2" t="str">
        <f>IF(Table1[[#This Row],[N°]]="","",IF(Table1[[#This Row],[Niveau de langue]]=$V$12,Table1[[#This Row],[Nombre d’heures par semaines]],""))</f>
        <v/>
      </c>
      <c r="N385" s="2" t="str">
        <f>IF(Table1[[#This Row],[N°]]="","",IF(Table1[[#This Row],[Niveau de langue]]=$V$13,Table1[[#This Row],[Nombre d’heures par semaines]],""))</f>
        <v/>
      </c>
      <c r="O385" s="2" t="str">
        <f>IF(Table1[[#This Row],[N°]]="","",IF(Table1[[#This Row],[Référent pédagogique]]="OUI",Table1[[#This Row],[Nombre d’heures par semaines]],""))</f>
        <v/>
      </c>
      <c r="P385"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85" s="2"/>
      <c r="R385" s="2"/>
    </row>
    <row r="386" spans="1:18" x14ac:dyDescent="0.25">
      <c r="A386" s="12">
        <v>375</v>
      </c>
      <c r="B386" s="2" t="str">
        <f t="shared" si="5"/>
        <v/>
      </c>
      <c r="C386" s="2"/>
      <c r="D386" s="33"/>
      <c r="E386" s="34" t="str">
        <f>IF(Table1[[#This Row],[N°]]="","",VLOOKUP(Table1[[#This Row],[Unité]],Table2[[#All],[Nom de la mini-crèche]:[Qualifié]],11,FALSE))</f>
        <v/>
      </c>
      <c r="F386" s="33"/>
      <c r="G386" s="33"/>
      <c r="H386" s="35"/>
      <c r="I386" s="33"/>
      <c r="J386" s="33"/>
      <c r="K386" s="33"/>
      <c r="L386" s="3"/>
      <c r="M386" s="2" t="str">
        <f>IF(Table1[[#This Row],[N°]]="","",IF(Table1[[#This Row],[Niveau de langue]]=$V$12,Table1[[#This Row],[Nombre d’heures par semaines]],""))</f>
        <v/>
      </c>
      <c r="N386" s="2" t="str">
        <f>IF(Table1[[#This Row],[N°]]="","",IF(Table1[[#This Row],[Niveau de langue]]=$V$13,Table1[[#This Row],[Nombre d’heures par semaines]],""))</f>
        <v/>
      </c>
      <c r="O386" s="2" t="str">
        <f>IF(Table1[[#This Row],[N°]]="","",IF(Table1[[#This Row],[Référent pédagogique]]="OUI",Table1[[#This Row],[Nombre d’heures par semaines]],""))</f>
        <v/>
      </c>
      <c r="P386"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86" s="2"/>
      <c r="R386" s="2"/>
    </row>
    <row r="387" spans="1:18" x14ac:dyDescent="0.25">
      <c r="A387" s="12">
        <v>376</v>
      </c>
      <c r="B387" s="2" t="str">
        <f t="shared" si="5"/>
        <v/>
      </c>
      <c r="C387" s="2"/>
      <c r="D387" s="33"/>
      <c r="E387" s="34" t="str">
        <f>IF(Table1[[#This Row],[N°]]="","",VLOOKUP(Table1[[#This Row],[Unité]],Table2[[#All],[Nom de la mini-crèche]:[Qualifié]],11,FALSE))</f>
        <v/>
      </c>
      <c r="F387" s="33"/>
      <c r="G387" s="33"/>
      <c r="H387" s="35"/>
      <c r="I387" s="33"/>
      <c r="J387" s="33"/>
      <c r="K387" s="33"/>
      <c r="L387" s="3"/>
      <c r="M387" s="2" t="str">
        <f>IF(Table1[[#This Row],[N°]]="","",IF(Table1[[#This Row],[Niveau de langue]]=$V$12,Table1[[#This Row],[Nombre d’heures par semaines]],""))</f>
        <v/>
      </c>
      <c r="N387" s="2" t="str">
        <f>IF(Table1[[#This Row],[N°]]="","",IF(Table1[[#This Row],[Niveau de langue]]=$V$13,Table1[[#This Row],[Nombre d’heures par semaines]],""))</f>
        <v/>
      </c>
      <c r="O387" s="2" t="str">
        <f>IF(Table1[[#This Row],[N°]]="","",IF(Table1[[#This Row],[Référent pédagogique]]="OUI",Table1[[#This Row],[Nombre d’heures par semaines]],""))</f>
        <v/>
      </c>
      <c r="P387"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87" s="2"/>
      <c r="R387" s="2"/>
    </row>
    <row r="388" spans="1:18" x14ac:dyDescent="0.25">
      <c r="A388" s="12">
        <v>377</v>
      </c>
      <c r="B388" s="2" t="str">
        <f t="shared" si="5"/>
        <v/>
      </c>
      <c r="C388" s="2"/>
      <c r="D388" s="33"/>
      <c r="E388" s="34" t="str">
        <f>IF(Table1[[#This Row],[N°]]="","",VLOOKUP(Table1[[#This Row],[Unité]],Table2[[#All],[Nom de la mini-crèche]:[Qualifié]],11,FALSE))</f>
        <v/>
      </c>
      <c r="F388" s="33"/>
      <c r="G388" s="33"/>
      <c r="H388" s="35"/>
      <c r="I388" s="33"/>
      <c r="J388" s="33"/>
      <c r="K388" s="33"/>
      <c r="L388" s="3"/>
      <c r="M388" s="2" t="str">
        <f>IF(Table1[[#This Row],[N°]]="","",IF(Table1[[#This Row],[Niveau de langue]]=$V$12,Table1[[#This Row],[Nombre d’heures par semaines]],""))</f>
        <v/>
      </c>
      <c r="N388" s="2" t="str">
        <f>IF(Table1[[#This Row],[N°]]="","",IF(Table1[[#This Row],[Niveau de langue]]=$V$13,Table1[[#This Row],[Nombre d’heures par semaines]],""))</f>
        <v/>
      </c>
      <c r="O388" s="2" t="str">
        <f>IF(Table1[[#This Row],[N°]]="","",IF(Table1[[#This Row],[Référent pédagogique]]="OUI",Table1[[#This Row],[Nombre d’heures par semaines]],""))</f>
        <v/>
      </c>
      <c r="P388"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88" s="2"/>
      <c r="R388" s="2"/>
    </row>
    <row r="389" spans="1:18" x14ac:dyDescent="0.25">
      <c r="A389" s="12">
        <v>378</v>
      </c>
      <c r="B389" s="2" t="str">
        <f t="shared" si="5"/>
        <v/>
      </c>
      <c r="C389" s="2"/>
      <c r="D389" s="33"/>
      <c r="E389" s="34" t="str">
        <f>IF(Table1[[#This Row],[N°]]="","",VLOOKUP(Table1[[#This Row],[Unité]],Table2[[#All],[Nom de la mini-crèche]:[Qualifié]],11,FALSE))</f>
        <v/>
      </c>
      <c r="F389" s="33"/>
      <c r="G389" s="33"/>
      <c r="H389" s="35"/>
      <c r="I389" s="33"/>
      <c r="J389" s="33"/>
      <c r="K389" s="33"/>
      <c r="L389" s="3"/>
      <c r="M389" s="2" t="str">
        <f>IF(Table1[[#This Row],[N°]]="","",IF(Table1[[#This Row],[Niveau de langue]]=$V$12,Table1[[#This Row],[Nombre d’heures par semaines]],""))</f>
        <v/>
      </c>
      <c r="N389" s="2" t="str">
        <f>IF(Table1[[#This Row],[N°]]="","",IF(Table1[[#This Row],[Niveau de langue]]=$V$13,Table1[[#This Row],[Nombre d’heures par semaines]],""))</f>
        <v/>
      </c>
      <c r="O389" s="2" t="str">
        <f>IF(Table1[[#This Row],[N°]]="","",IF(Table1[[#This Row],[Référent pédagogique]]="OUI",Table1[[#This Row],[Nombre d’heures par semaines]],""))</f>
        <v/>
      </c>
      <c r="P389"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89" s="2"/>
      <c r="R389" s="2"/>
    </row>
    <row r="390" spans="1:18" x14ac:dyDescent="0.25">
      <c r="A390" s="12">
        <v>379</v>
      </c>
      <c r="B390" s="2" t="str">
        <f t="shared" si="5"/>
        <v/>
      </c>
      <c r="C390" s="2"/>
      <c r="D390" s="33"/>
      <c r="E390" s="34" t="str">
        <f>IF(Table1[[#This Row],[N°]]="","",VLOOKUP(Table1[[#This Row],[Unité]],Table2[[#All],[Nom de la mini-crèche]:[Qualifié]],11,FALSE))</f>
        <v/>
      </c>
      <c r="F390" s="33"/>
      <c r="G390" s="33"/>
      <c r="H390" s="35"/>
      <c r="I390" s="33"/>
      <c r="J390" s="33"/>
      <c r="K390" s="33"/>
      <c r="L390" s="3"/>
      <c r="M390" s="2" t="str">
        <f>IF(Table1[[#This Row],[N°]]="","",IF(Table1[[#This Row],[Niveau de langue]]=$V$12,Table1[[#This Row],[Nombre d’heures par semaines]],""))</f>
        <v/>
      </c>
      <c r="N390" s="2" t="str">
        <f>IF(Table1[[#This Row],[N°]]="","",IF(Table1[[#This Row],[Niveau de langue]]=$V$13,Table1[[#This Row],[Nombre d’heures par semaines]],""))</f>
        <v/>
      </c>
      <c r="O390" s="2" t="str">
        <f>IF(Table1[[#This Row],[N°]]="","",IF(Table1[[#This Row],[Référent pédagogique]]="OUI",Table1[[#This Row],[Nombre d’heures par semaines]],""))</f>
        <v/>
      </c>
      <c r="P390"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90" s="2"/>
      <c r="R390" s="2"/>
    </row>
    <row r="391" spans="1:18" x14ac:dyDescent="0.25">
      <c r="A391" s="12">
        <v>380</v>
      </c>
      <c r="B391" s="2" t="str">
        <f t="shared" si="5"/>
        <v/>
      </c>
      <c r="C391" s="2"/>
      <c r="D391" s="33"/>
      <c r="E391" s="34" t="str">
        <f>IF(Table1[[#This Row],[N°]]="","",VLOOKUP(Table1[[#This Row],[Unité]],Table2[[#All],[Nom de la mini-crèche]:[Qualifié]],11,FALSE))</f>
        <v/>
      </c>
      <c r="F391" s="33"/>
      <c r="G391" s="33"/>
      <c r="H391" s="35"/>
      <c r="I391" s="33"/>
      <c r="J391" s="33"/>
      <c r="K391" s="33"/>
      <c r="L391" s="3"/>
      <c r="M391" s="2" t="str">
        <f>IF(Table1[[#This Row],[N°]]="","",IF(Table1[[#This Row],[Niveau de langue]]=$V$12,Table1[[#This Row],[Nombre d’heures par semaines]],""))</f>
        <v/>
      </c>
      <c r="N391" s="2" t="str">
        <f>IF(Table1[[#This Row],[N°]]="","",IF(Table1[[#This Row],[Niveau de langue]]=$V$13,Table1[[#This Row],[Nombre d’heures par semaines]],""))</f>
        <v/>
      </c>
      <c r="O391" s="2" t="str">
        <f>IF(Table1[[#This Row],[N°]]="","",IF(Table1[[#This Row],[Référent pédagogique]]="OUI",Table1[[#This Row],[Nombre d’heures par semaines]],""))</f>
        <v/>
      </c>
      <c r="P391"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91" s="2"/>
      <c r="R391" s="2"/>
    </row>
    <row r="392" spans="1:18" x14ac:dyDescent="0.25">
      <c r="A392" s="12">
        <v>381</v>
      </c>
      <c r="B392" s="2" t="str">
        <f t="shared" si="5"/>
        <v/>
      </c>
      <c r="C392" s="2"/>
      <c r="D392" s="33"/>
      <c r="E392" s="34" t="str">
        <f>IF(Table1[[#This Row],[N°]]="","",VLOOKUP(Table1[[#This Row],[Unité]],Table2[[#All],[Nom de la mini-crèche]:[Qualifié]],11,FALSE))</f>
        <v/>
      </c>
      <c r="F392" s="33"/>
      <c r="G392" s="33"/>
      <c r="H392" s="35"/>
      <c r="I392" s="33"/>
      <c r="J392" s="33"/>
      <c r="K392" s="33"/>
      <c r="L392" s="3"/>
      <c r="M392" s="2" t="str">
        <f>IF(Table1[[#This Row],[N°]]="","",IF(Table1[[#This Row],[Niveau de langue]]=$V$12,Table1[[#This Row],[Nombre d’heures par semaines]],""))</f>
        <v/>
      </c>
      <c r="N392" s="2" t="str">
        <f>IF(Table1[[#This Row],[N°]]="","",IF(Table1[[#This Row],[Niveau de langue]]=$V$13,Table1[[#This Row],[Nombre d’heures par semaines]],""))</f>
        <v/>
      </c>
      <c r="O392" s="2" t="str">
        <f>IF(Table1[[#This Row],[N°]]="","",IF(Table1[[#This Row],[Référent pédagogique]]="OUI",Table1[[#This Row],[Nombre d’heures par semaines]],""))</f>
        <v/>
      </c>
      <c r="P392"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92" s="2"/>
      <c r="R392" s="2"/>
    </row>
    <row r="393" spans="1:18" x14ac:dyDescent="0.25">
      <c r="A393" s="12">
        <v>382</v>
      </c>
      <c r="B393" s="2" t="str">
        <f t="shared" si="5"/>
        <v/>
      </c>
      <c r="C393" s="2"/>
      <c r="D393" s="33"/>
      <c r="E393" s="34" t="str">
        <f>IF(Table1[[#This Row],[N°]]="","",VLOOKUP(Table1[[#This Row],[Unité]],Table2[[#All],[Nom de la mini-crèche]:[Qualifié]],11,FALSE))</f>
        <v/>
      </c>
      <c r="F393" s="33"/>
      <c r="G393" s="33"/>
      <c r="H393" s="35"/>
      <c r="I393" s="33"/>
      <c r="J393" s="33"/>
      <c r="K393" s="33"/>
      <c r="L393" s="3"/>
      <c r="M393" s="2" t="str">
        <f>IF(Table1[[#This Row],[N°]]="","",IF(Table1[[#This Row],[Niveau de langue]]=$V$12,Table1[[#This Row],[Nombre d’heures par semaines]],""))</f>
        <v/>
      </c>
      <c r="N393" s="2" t="str">
        <f>IF(Table1[[#This Row],[N°]]="","",IF(Table1[[#This Row],[Niveau de langue]]=$V$13,Table1[[#This Row],[Nombre d’heures par semaines]],""))</f>
        <v/>
      </c>
      <c r="O393" s="2" t="str">
        <f>IF(Table1[[#This Row],[N°]]="","",IF(Table1[[#This Row],[Référent pédagogique]]="OUI",Table1[[#This Row],[Nombre d’heures par semaines]],""))</f>
        <v/>
      </c>
      <c r="P393"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93" s="2"/>
      <c r="R393" s="2"/>
    </row>
    <row r="394" spans="1:18" x14ac:dyDescent="0.25">
      <c r="A394" s="12">
        <v>383</v>
      </c>
      <c r="B394" s="2" t="str">
        <f t="shared" si="5"/>
        <v/>
      </c>
      <c r="C394" s="2"/>
      <c r="D394" s="33"/>
      <c r="E394" s="34" t="str">
        <f>IF(Table1[[#This Row],[N°]]="","",VLOOKUP(Table1[[#This Row],[Unité]],Table2[[#All],[Nom de la mini-crèche]:[Qualifié]],11,FALSE))</f>
        <v/>
      </c>
      <c r="F394" s="33"/>
      <c r="G394" s="33"/>
      <c r="H394" s="35"/>
      <c r="I394" s="33"/>
      <c r="J394" s="33"/>
      <c r="K394" s="33"/>
      <c r="L394" s="3"/>
      <c r="M394" s="2" t="str">
        <f>IF(Table1[[#This Row],[N°]]="","",IF(Table1[[#This Row],[Niveau de langue]]=$V$12,Table1[[#This Row],[Nombre d’heures par semaines]],""))</f>
        <v/>
      </c>
      <c r="N394" s="2" t="str">
        <f>IF(Table1[[#This Row],[N°]]="","",IF(Table1[[#This Row],[Niveau de langue]]=$V$13,Table1[[#This Row],[Nombre d’heures par semaines]],""))</f>
        <v/>
      </c>
      <c r="O394" s="2" t="str">
        <f>IF(Table1[[#This Row],[N°]]="","",IF(Table1[[#This Row],[Référent pédagogique]]="OUI",Table1[[#This Row],[Nombre d’heures par semaines]],""))</f>
        <v/>
      </c>
      <c r="P394"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94" s="2"/>
      <c r="R394" s="2"/>
    </row>
    <row r="395" spans="1:18" x14ac:dyDescent="0.25">
      <c r="A395" s="12">
        <v>384</v>
      </c>
      <c r="B395" s="2" t="str">
        <f t="shared" si="5"/>
        <v/>
      </c>
      <c r="C395" s="2"/>
      <c r="D395" s="33"/>
      <c r="E395" s="34" t="str">
        <f>IF(Table1[[#This Row],[N°]]="","",VLOOKUP(Table1[[#This Row],[Unité]],Table2[[#All],[Nom de la mini-crèche]:[Qualifié]],11,FALSE))</f>
        <v/>
      </c>
      <c r="F395" s="33"/>
      <c r="G395" s="33"/>
      <c r="H395" s="35"/>
      <c r="I395" s="33"/>
      <c r="J395" s="33"/>
      <c r="K395" s="33"/>
      <c r="L395" s="3"/>
      <c r="M395" s="2" t="str">
        <f>IF(Table1[[#This Row],[N°]]="","",IF(Table1[[#This Row],[Niveau de langue]]=$V$12,Table1[[#This Row],[Nombre d’heures par semaines]],""))</f>
        <v/>
      </c>
      <c r="N395" s="2" t="str">
        <f>IF(Table1[[#This Row],[N°]]="","",IF(Table1[[#This Row],[Niveau de langue]]=$V$13,Table1[[#This Row],[Nombre d’heures par semaines]],""))</f>
        <v/>
      </c>
      <c r="O395" s="2" t="str">
        <f>IF(Table1[[#This Row],[N°]]="","",IF(Table1[[#This Row],[Référent pédagogique]]="OUI",Table1[[#This Row],[Nombre d’heures par semaines]],""))</f>
        <v/>
      </c>
      <c r="P395"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95" s="2"/>
      <c r="R395" s="2"/>
    </row>
    <row r="396" spans="1:18" x14ac:dyDescent="0.25">
      <c r="A396" s="12">
        <v>385</v>
      </c>
      <c r="B396" s="2" t="str">
        <f t="shared" si="5"/>
        <v/>
      </c>
      <c r="C396" s="2"/>
      <c r="D396" s="33"/>
      <c r="E396" s="34" t="str">
        <f>IF(Table1[[#This Row],[N°]]="","",VLOOKUP(Table1[[#This Row],[Unité]],Table2[[#All],[Nom de la mini-crèche]:[Qualifié]],11,FALSE))</f>
        <v/>
      </c>
      <c r="F396" s="33"/>
      <c r="G396" s="33"/>
      <c r="H396" s="35"/>
      <c r="I396" s="33"/>
      <c r="J396" s="33"/>
      <c r="K396" s="33"/>
      <c r="L396" s="3"/>
      <c r="M396" s="2" t="str">
        <f>IF(Table1[[#This Row],[N°]]="","",IF(Table1[[#This Row],[Niveau de langue]]=$V$12,Table1[[#This Row],[Nombre d’heures par semaines]],""))</f>
        <v/>
      </c>
      <c r="N396" s="2" t="str">
        <f>IF(Table1[[#This Row],[N°]]="","",IF(Table1[[#This Row],[Niveau de langue]]=$V$13,Table1[[#This Row],[Nombre d’heures par semaines]],""))</f>
        <v/>
      </c>
      <c r="O396" s="2" t="str">
        <f>IF(Table1[[#This Row],[N°]]="","",IF(Table1[[#This Row],[Référent pédagogique]]="OUI",Table1[[#This Row],[Nombre d’heures par semaines]],""))</f>
        <v/>
      </c>
      <c r="P396"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96" s="2"/>
      <c r="R396" s="2"/>
    </row>
    <row r="397" spans="1:18" x14ac:dyDescent="0.25">
      <c r="A397" s="12">
        <v>386</v>
      </c>
      <c r="B397" s="2" t="str">
        <f t="shared" ref="B397:B460" si="6">IF(H397="","",A397)</f>
        <v/>
      </c>
      <c r="C397" s="2"/>
      <c r="D397" s="33"/>
      <c r="E397" s="34" t="str">
        <f>IF(Table1[[#This Row],[N°]]="","",VLOOKUP(Table1[[#This Row],[Unité]],Table2[[#All],[Nom de la mini-crèche]:[Qualifié]],11,FALSE))</f>
        <v/>
      </c>
      <c r="F397" s="33"/>
      <c r="G397" s="33"/>
      <c r="H397" s="35"/>
      <c r="I397" s="33"/>
      <c r="J397" s="33"/>
      <c r="K397" s="33"/>
      <c r="L397" s="3"/>
      <c r="M397" s="2" t="str">
        <f>IF(Table1[[#This Row],[N°]]="","",IF(Table1[[#This Row],[Niveau de langue]]=$V$12,Table1[[#This Row],[Nombre d’heures par semaines]],""))</f>
        <v/>
      </c>
      <c r="N397" s="2" t="str">
        <f>IF(Table1[[#This Row],[N°]]="","",IF(Table1[[#This Row],[Niveau de langue]]=$V$13,Table1[[#This Row],[Nombre d’heures par semaines]],""))</f>
        <v/>
      </c>
      <c r="O397" s="2" t="str">
        <f>IF(Table1[[#This Row],[N°]]="","",IF(Table1[[#This Row],[Référent pédagogique]]="OUI",Table1[[#This Row],[Nombre d’heures par semaines]],""))</f>
        <v/>
      </c>
      <c r="P397"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97" s="2"/>
      <c r="R397" s="2"/>
    </row>
    <row r="398" spans="1:18" x14ac:dyDescent="0.25">
      <c r="A398" s="12">
        <v>387</v>
      </c>
      <c r="B398" s="2" t="str">
        <f t="shared" si="6"/>
        <v/>
      </c>
      <c r="C398" s="2"/>
      <c r="D398" s="33"/>
      <c r="E398" s="34" t="str">
        <f>IF(Table1[[#This Row],[N°]]="","",VLOOKUP(Table1[[#This Row],[Unité]],Table2[[#All],[Nom de la mini-crèche]:[Qualifié]],11,FALSE))</f>
        <v/>
      </c>
      <c r="F398" s="33"/>
      <c r="G398" s="33"/>
      <c r="H398" s="35"/>
      <c r="I398" s="33"/>
      <c r="J398" s="33"/>
      <c r="K398" s="33"/>
      <c r="L398" s="3"/>
      <c r="M398" s="2" t="str">
        <f>IF(Table1[[#This Row],[N°]]="","",IF(Table1[[#This Row],[Niveau de langue]]=$V$12,Table1[[#This Row],[Nombre d’heures par semaines]],""))</f>
        <v/>
      </c>
      <c r="N398" s="2" t="str">
        <f>IF(Table1[[#This Row],[N°]]="","",IF(Table1[[#This Row],[Niveau de langue]]=$V$13,Table1[[#This Row],[Nombre d’heures par semaines]],""))</f>
        <v/>
      </c>
      <c r="O398" s="2" t="str">
        <f>IF(Table1[[#This Row],[N°]]="","",IF(Table1[[#This Row],[Référent pédagogique]]="OUI",Table1[[#This Row],[Nombre d’heures par semaines]],""))</f>
        <v/>
      </c>
      <c r="P398"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98" s="2"/>
      <c r="R398" s="2"/>
    </row>
    <row r="399" spans="1:18" x14ac:dyDescent="0.25">
      <c r="A399" s="12">
        <v>388</v>
      </c>
      <c r="B399" s="2" t="str">
        <f t="shared" si="6"/>
        <v/>
      </c>
      <c r="C399" s="2"/>
      <c r="D399" s="33"/>
      <c r="E399" s="34" t="str">
        <f>IF(Table1[[#This Row],[N°]]="","",VLOOKUP(Table1[[#This Row],[Unité]],Table2[[#All],[Nom de la mini-crèche]:[Qualifié]],11,FALSE))</f>
        <v/>
      </c>
      <c r="F399" s="33"/>
      <c r="G399" s="33"/>
      <c r="H399" s="35"/>
      <c r="I399" s="33"/>
      <c r="J399" s="33"/>
      <c r="K399" s="33"/>
      <c r="L399" s="3"/>
      <c r="M399" s="2" t="str">
        <f>IF(Table1[[#This Row],[N°]]="","",IF(Table1[[#This Row],[Niveau de langue]]=$V$12,Table1[[#This Row],[Nombre d’heures par semaines]],""))</f>
        <v/>
      </c>
      <c r="N399" s="2" t="str">
        <f>IF(Table1[[#This Row],[N°]]="","",IF(Table1[[#This Row],[Niveau de langue]]=$V$13,Table1[[#This Row],[Nombre d’heures par semaines]],""))</f>
        <v/>
      </c>
      <c r="O399" s="2" t="str">
        <f>IF(Table1[[#This Row],[N°]]="","",IF(Table1[[#This Row],[Référent pédagogique]]="OUI",Table1[[#This Row],[Nombre d’heures par semaines]],""))</f>
        <v/>
      </c>
      <c r="P399"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399" s="2"/>
      <c r="R399" s="2"/>
    </row>
    <row r="400" spans="1:18" x14ac:dyDescent="0.25">
      <c r="A400" s="12">
        <v>389</v>
      </c>
      <c r="B400" s="2" t="str">
        <f t="shared" si="6"/>
        <v/>
      </c>
      <c r="C400" s="2"/>
      <c r="D400" s="33"/>
      <c r="E400" s="34" t="str">
        <f>IF(Table1[[#This Row],[N°]]="","",VLOOKUP(Table1[[#This Row],[Unité]],Table2[[#All],[Nom de la mini-crèche]:[Qualifié]],11,FALSE))</f>
        <v/>
      </c>
      <c r="F400" s="33"/>
      <c r="G400" s="33"/>
      <c r="H400" s="35"/>
      <c r="I400" s="33"/>
      <c r="J400" s="33"/>
      <c r="K400" s="33"/>
      <c r="L400" s="3"/>
      <c r="M400" s="2" t="str">
        <f>IF(Table1[[#This Row],[N°]]="","",IF(Table1[[#This Row],[Niveau de langue]]=$V$12,Table1[[#This Row],[Nombre d’heures par semaines]],""))</f>
        <v/>
      </c>
      <c r="N400" s="2" t="str">
        <f>IF(Table1[[#This Row],[N°]]="","",IF(Table1[[#This Row],[Niveau de langue]]=$V$13,Table1[[#This Row],[Nombre d’heures par semaines]],""))</f>
        <v/>
      </c>
      <c r="O400" s="2" t="str">
        <f>IF(Table1[[#This Row],[N°]]="","",IF(Table1[[#This Row],[Référent pédagogique]]="OUI",Table1[[#This Row],[Nombre d’heures par semaines]],""))</f>
        <v/>
      </c>
      <c r="P400"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00" s="2"/>
      <c r="R400" s="2"/>
    </row>
    <row r="401" spans="1:18" x14ac:dyDescent="0.25">
      <c r="A401" s="12">
        <v>390</v>
      </c>
      <c r="B401" s="2" t="str">
        <f t="shared" si="6"/>
        <v/>
      </c>
      <c r="C401" s="2"/>
      <c r="D401" s="33"/>
      <c r="E401" s="34" t="str">
        <f>IF(Table1[[#This Row],[N°]]="","",VLOOKUP(Table1[[#This Row],[Unité]],Table2[[#All],[Nom de la mini-crèche]:[Qualifié]],11,FALSE))</f>
        <v/>
      </c>
      <c r="F401" s="33"/>
      <c r="G401" s="33"/>
      <c r="H401" s="35"/>
      <c r="I401" s="33"/>
      <c r="J401" s="33"/>
      <c r="K401" s="33"/>
      <c r="L401" s="3"/>
      <c r="M401" s="2" t="str">
        <f>IF(Table1[[#This Row],[N°]]="","",IF(Table1[[#This Row],[Niveau de langue]]=$V$12,Table1[[#This Row],[Nombre d’heures par semaines]],""))</f>
        <v/>
      </c>
      <c r="N401" s="2" t="str">
        <f>IF(Table1[[#This Row],[N°]]="","",IF(Table1[[#This Row],[Niveau de langue]]=$V$13,Table1[[#This Row],[Nombre d’heures par semaines]],""))</f>
        <v/>
      </c>
      <c r="O401" s="2" t="str">
        <f>IF(Table1[[#This Row],[N°]]="","",IF(Table1[[#This Row],[Référent pédagogique]]="OUI",Table1[[#This Row],[Nombre d’heures par semaines]],""))</f>
        <v/>
      </c>
      <c r="P401"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01" s="2"/>
      <c r="R401" s="2"/>
    </row>
    <row r="402" spans="1:18" x14ac:dyDescent="0.25">
      <c r="A402" s="12">
        <v>391</v>
      </c>
      <c r="B402" s="2" t="str">
        <f t="shared" si="6"/>
        <v/>
      </c>
      <c r="C402" s="2"/>
      <c r="D402" s="33"/>
      <c r="E402" s="34" t="str">
        <f>IF(Table1[[#This Row],[N°]]="","",VLOOKUP(Table1[[#This Row],[Unité]],Table2[[#All],[Nom de la mini-crèche]:[Qualifié]],11,FALSE))</f>
        <v/>
      </c>
      <c r="F402" s="33"/>
      <c r="G402" s="33"/>
      <c r="H402" s="35"/>
      <c r="I402" s="33"/>
      <c r="J402" s="33"/>
      <c r="K402" s="33"/>
      <c r="L402" s="3"/>
      <c r="M402" s="2" t="str">
        <f>IF(Table1[[#This Row],[N°]]="","",IF(Table1[[#This Row],[Niveau de langue]]=$V$12,Table1[[#This Row],[Nombre d’heures par semaines]],""))</f>
        <v/>
      </c>
      <c r="N402" s="2" t="str">
        <f>IF(Table1[[#This Row],[N°]]="","",IF(Table1[[#This Row],[Niveau de langue]]=$V$13,Table1[[#This Row],[Nombre d’heures par semaines]],""))</f>
        <v/>
      </c>
      <c r="O402" s="2" t="str">
        <f>IF(Table1[[#This Row],[N°]]="","",IF(Table1[[#This Row],[Référent pédagogique]]="OUI",Table1[[#This Row],[Nombre d’heures par semaines]],""))</f>
        <v/>
      </c>
      <c r="P402"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02" s="2"/>
      <c r="R402" s="2"/>
    </row>
    <row r="403" spans="1:18" x14ac:dyDescent="0.25">
      <c r="A403" s="12">
        <v>392</v>
      </c>
      <c r="B403" s="2" t="str">
        <f t="shared" si="6"/>
        <v/>
      </c>
      <c r="C403" s="2"/>
      <c r="D403" s="33"/>
      <c r="E403" s="34" t="str">
        <f>IF(Table1[[#This Row],[N°]]="","",VLOOKUP(Table1[[#This Row],[Unité]],Table2[[#All],[Nom de la mini-crèche]:[Qualifié]],11,FALSE))</f>
        <v/>
      </c>
      <c r="F403" s="33"/>
      <c r="G403" s="33"/>
      <c r="H403" s="35"/>
      <c r="I403" s="33"/>
      <c r="J403" s="33"/>
      <c r="K403" s="33"/>
      <c r="L403" s="3"/>
      <c r="M403" s="2" t="str">
        <f>IF(Table1[[#This Row],[N°]]="","",IF(Table1[[#This Row],[Niveau de langue]]=$V$12,Table1[[#This Row],[Nombre d’heures par semaines]],""))</f>
        <v/>
      </c>
      <c r="N403" s="2" t="str">
        <f>IF(Table1[[#This Row],[N°]]="","",IF(Table1[[#This Row],[Niveau de langue]]=$V$13,Table1[[#This Row],[Nombre d’heures par semaines]],""))</f>
        <v/>
      </c>
      <c r="O403" s="2" t="str">
        <f>IF(Table1[[#This Row],[N°]]="","",IF(Table1[[#This Row],[Référent pédagogique]]="OUI",Table1[[#This Row],[Nombre d’heures par semaines]],""))</f>
        <v/>
      </c>
      <c r="P403"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03" s="2"/>
      <c r="R403" s="2"/>
    </row>
    <row r="404" spans="1:18" x14ac:dyDescent="0.25">
      <c r="A404" s="12">
        <v>393</v>
      </c>
      <c r="B404" s="2" t="str">
        <f t="shared" si="6"/>
        <v/>
      </c>
      <c r="C404" s="2"/>
      <c r="D404" s="33"/>
      <c r="E404" s="34" t="str">
        <f>IF(Table1[[#This Row],[N°]]="","",VLOOKUP(Table1[[#This Row],[Unité]],Table2[[#All],[Nom de la mini-crèche]:[Qualifié]],11,FALSE))</f>
        <v/>
      </c>
      <c r="F404" s="33"/>
      <c r="G404" s="33"/>
      <c r="H404" s="35"/>
      <c r="I404" s="33"/>
      <c r="J404" s="33"/>
      <c r="K404" s="33"/>
      <c r="L404" s="3"/>
      <c r="M404" s="2" t="str">
        <f>IF(Table1[[#This Row],[N°]]="","",IF(Table1[[#This Row],[Niveau de langue]]=$V$12,Table1[[#This Row],[Nombre d’heures par semaines]],""))</f>
        <v/>
      </c>
      <c r="N404" s="2" t="str">
        <f>IF(Table1[[#This Row],[N°]]="","",IF(Table1[[#This Row],[Niveau de langue]]=$V$13,Table1[[#This Row],[Nombre d’heures par semaines]],""))</f>
        <v/>
      </c>
      <c r="O404" s="2" t="str">
        <f>IF(Table1[[#This Row],[N°]]="","",IF(Table1[[#This Row],[Référent pédagogique]]="OUI",Table1[[#This Row],[Nombre d’heures par semaines]],""))</f>
        <v/>
      </c>
      <c r="P404"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04" s="2"/>
      <c r="R404" s="2"/>
    </row>
    <row r="405" spans="1:18" x14ac:dyDescent="0.25">
      <c r="A405" s="12">
        <v>394</v>
      </c>
      <c r="B405" s="2" t="str">
        <f t="shared" si="6"/>
        <v/>
      </c>
      <c r="C405" s="2"/>
      <c r="D405" s="33"/>
      <c r="E405" s="34" t="str">
        <f>IF(Table1[[#This Row],[N°]]="","",VLOOKUP(Table1[[#This Row],[Unité]],Table2[[#All],[Nom de la mini-crèche]:[Qualifié]],11,FALSE))</f>
        <v/>
      </c>
      <c r="F405" s="33"/>
      <c r="G405" s="33"/>
      <c r="H405" s="35"/>
      <c r="I405" s="33"/>
      <c r="J405" s="33"/>
      <c r="K405" s="33"/>
      <c r="L405" s="3"/>
      <c r="M405" s="2" t="str">
        <f>IF(Table1[[#This Row],[N°]]="","",IF(Table1[[#This Row],[Niveau de langue]]=$V$12,Table1[[#This Row],[Nombre d’heures par semaines]],""))</f>
        <v/>
      </c>
      <c r="N405" s="2" t="str">
        <f>IF(Table1[[#This Row],[N°]]="","",IF(Table1[[#This Row],[Niveau de langue]]=$V$13,Table1[[#This Row],[Nombre d’heures par semaines]],""))</f>
        <v/>
      </c>
      <c r="O405" s="2" t="str">
        <f>IF(Table1[[#This Row],[N°]]="","",IF(Table1[[#This Row],[Référent pédagogique]]="OUI",Table1[[#This Row],[Nombre d’heures par semaines]],""))</f>
        <v/>
      </c>
      <c r="P405"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05" s="2"/>
      <c r="R405" s="2"/>
    </row>
    <row r="406" spans="1:18" x14ac:dyDescent="0.25">
      <c r="A406" s="12">
        <v>395</v>
      </c>
      <c r="B406" s="2" t="str">
        <f t="shared" si="6"/>
        <v/>
      </c>
      <c r="C406" s="2"/>
      <c r="D406" s="33"/>
      <c r="E406" s="34" t="str">
        <f>IF(Table1[[#This Row],[N°]]="","",VLOOKUP(Table1[[#This Row],[Unité]],Table2[[#All],[Nom de la mini-crèche]:[Qualifié]],11,FALSE))</f>
        <v/>
      </c>
      <c r="F406" s="33"/>
      <c r="G406" s="33"/>
      <c r="H406" s="35"/>
      <c r="I406" s="33"/>
      <c r="J406" s="33"/>
      <c r="K406" s="33"/>
      <c r="L406" s="3"/>
      <c r="M406" s="2" t="str">
        <f>IF(Table1[[#This Row],[N°]]="","",IF(Table1[[#This Row],[Niveau de langue]]=$V$12,Table1[[#This Row],[Nombre d’heures par semaines]],""))</f>
        <v/>
      </c>
      <c r="N406" s="2" t="str">
        <f>IF(Table1[[#This Row],[N°]]="","",IF(Table1[[#This Row],[Niveau de langue]]=$V$13,Table1[[#This Row],[Nombre d’heures par semaines]],""))</f>
        <v/>
      </c>
      <c r="O406" s="2" t="str">
        <f>IF(Table1[[#This Row],[N°]]="","",IF(Table1[[#This Row],[Référent pédagogique]]="OUI",Table1[[#This Row],[Nombre d’heures par semaines]],""))</f>
        <v/>
      </c>
      <c r="P406"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06" s="2"/>
      <c r="R406" s="2"/>
    </row>
    <row r="407" spans="1:18" x14ac:dyDescent="0.25">
      <c r="A407" s="12">
        <v>396</v>
      </c>
      <c r="B407" s="2" t="str">
        <f t="shared" si="6"/>
        <v/>
      </c>
      <c r="C407" s="2"/>
      <c r="D407" s="33"/>
      <c r="E407" s="34" t="str">
        <f>IF(Table1[[#This Row],[N°]]="","",VLOOKUP(Table1[[#This Row],[Unité]],Table2[[#All],[Nom de la mini-crèche]:[Qualifié]],11,FALSE))</f>
        <v/>
      </c>
      <c r="F407" s="33"/>
      <c r="G407" s="33"/>
      <c r="H407" s="35"/>
      <c r="I407" s="33"/>
      <c r="J407" s="33"/>
      <c r="K407" s="33"/>
      <c r="L407" s="3"/>
      <c r="M407" s="2" t="str">
        <f>IF(Table1[[#This Row],[N°]]="","",IF(Table1[[#This Row],[Niveau de langue]]=$V$12,Table1[[#This Row],[Nombre d’heures par semaines]],""))</f>
        <v/>
      </c>
      <c r="N407" s="2" t="str">
        <f>IF(Table1[[#This Row],[N°]]="","",IF(Table1[[#This Row],[Niveau de langue]]=$V$13,Table1[[#This Row],[Nombre d’heures par semaines]],""))</f>
        <v/>
      </c>
      <c r="O407" s="2" t="str">
        <f>IF(Table1[[#This Row],[N°]]="","",IF(Table1[[#This Row],[Référent pédagogique]]="OUI",Table1[[#This Row],[Nombre d’heures par semaines]],""))</f>
        <v/>
      </c>
      <c r="P407"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07" s="2"/>
      <c r="R407" s="2"/>
    </row>
    <row r="408" spans="1:18" x14ac:dyDescent="0.25">
      <c r="A408" s="12">
        <v>397</v>
      </c>
      <c r="B408" s="2" t="str">
        <f t="shared" si="6"/>
        <v/>
      </c>
      <c r="C408" s="2"/>
      <c r="D408" s="33"/>
      <c r="E408" s="34" t="str">
        <f>IF(Table1[[#This Row],[N°]]="","",VLOOKUP(Table1[[#This Row],[Unité]],Table2[[#All],[Nom de la mini-crèche]:[Qualifié]],11,FALSE))</f>
        <v/>
      </c>
      <c r="F408" s="33"/>
      <c r="G408" s="33"/>
      <c r="H408" s="35"/>
      <c r="I408" s="33"/>
      <c r="J408" s="33"/>
      <c r="K408" s="33"/>
      <c r="L408" s="3"/>
      <c r="M408" s="2" t="str">
        <f>IF(Table1[[#This Row],[N°]]="","",IF(Table1[[#This Row],[Niveau de langue]]=$V$12,Table1[[#This Row],[Nombre d’heures par semaines]],""))</f>
        <v/>
      </c>
      <c r="N408" s="2" t="str">
        <f>IF(Table1[[#This Row],[N°]]="","",IF(Table1[[#This Row],[Niveau de langue]]=$V$13,Table1[[#This Row],[Nombre d’heures par semaines]],""))</f>
        <v/>
      </c>
      <c r="O408" s="2" t="str">
        <f>IF(Table1[[#This Row],[N°]]="","",IF(Table1[[#This Row],[Référent pédagogique]]="OUI",Table1[[#This Row],[Nombre d’heures par semaines]],""))</f>
        <v/>
      </c>
      <c r="P408"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08" s="2"/>
      <c r="R408" s="2"/>
    </row>
    <row r="409" spans="1:18" x14ac:dyDescent="0.25">
      <c r="A409" s="12">
        <v>398</v>
      </c>
      <c r="B409" s="2" t="str">
        <f t="shared" si="6"/>
        <v/>
      </c>
      <c r="C409" s="2"/>
      <c r="D409" s="33"/>
      <c r="E409" s="34" t="str">
        <f>IF(Table1[[#This Row],[N°]]="","",VLOOKUP(Table1[[#This Row],[Unité]],Table2[[#All],[Nom de la mini-crèche]:[Qualifié]],11,FALSE))</f>
        <v/>
      </c>
      <c r="F409" s="33"/>
      <c r="G409" s="33"/>
      <c r="H409" s="35"/>
      <c r="I409" s="33"/>
      <c r="J409" s="33"/>
      <c r="K409" s="33"/>
      <c r="L409" s="3"/>
      <c r="M409" s="2" t="str">
        <f>IF(Table1[[#This Row],[N°]]="","",IF(Table1[[#This Row],[Niveau de langue]]=$V$12,Table1[[#This Row],[Nombre d’heures par semaines]],""))</f>
        <v/>
      </c>
      <c r="N409" s="2" t="str">
        <f>IF(Table1[[#This Row],[N°]]="","",IF(Table1[[#This Row],[Niveau de langue]]=$V$13,Table1[[#This Row],[Nombre d’heures par semaines]],""))</f>
        <v/>
      </c>
      <c r="O409" s="2" t="str">
        <f>IF(Table1[[#This Row],[N°]]="","",IF(Table1[[#This Row],[Référent pédagogique]]="OUI",Table1[[#This Row],[Nombre d’heures par semaines]],""))</f>
        <v/>
      </c>
      <c r="P409"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09" s="2"/>
      <c r="R409" s="2"/>
    </row>
    <row r="410" spans="1:18" x14ac:dyDescent="0.25">
      <c r="A410" s="12">
        <v>399</v>
      </c>
      <c r="B410" s="2" t="str">
        <f t="shared" si="6"/>
        <v/>
      </c>
      <c r="C410" s="2"/>
      <c r="D410" s="33"/>
      <c r="E410" s="34" t="str">
        <f>IF(Table1[[#This Row],[N°]]="","",VLOOKUP(Table1[[#This Row],[Unité]],Table2[[#All],[Nom de la mini-crèche]:[Qualifié]],11,FALSE))</f>
        <v/>
      </c>
      <c r="F410" s="33"/>
      <c r="G410" s="33"/>
      <c r="H410" s="35"/>
      <c r="I410" s="33"/>
      <c r="J410" s="33"/>
      <c r="K410" s="33"/>
      <c r="L410" s="3"/>
      <c r="M410" s="2" t="str">
        <f>IF(Table1[[#This Row],[N°]]="","",IF(Table1[[#This Row],[Niveau de langue]]=$V$12,Table1[[#This Row],[Nombre d’heures par semaines]],""))</f>
        <v/>
      </c>
      <c r="N410" s="2" t="str">
        <f>IF(Table1[[#This Row],[N°]]="","",IF(Table1[[#This Row],[Niveau de langue]]=$V$13,Table1[[#This Row],[Nombre d’heures par semaines]],""))</f>
        <v/>
      </c>
      <c r="O410" s="2" t="str">
        <f>IF(Table1[[#This Row],[N°]]="","",IF(Table1[[#This Row],[Référent pédagogique]]="OUI",Table1[[#This Row],[Nombre d’heures par semaines]],""))</f>
        <v/>
      </c>
      <c r="P410"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10" s="2"/>
      <c r="R410" s="2"/>
    </row>
    <row r="411" spans="1:18" x14ac:dyDescent="0.25">
      <c r="A411" s="12">
        <v>400</v>
      </c>
      <c r="B411" s="2" t="str">
        <f t="shared" si="6"/>
        <v/>
      </c>
      <c r="C411" s="2"/>
      <c r="D411" s="33"/>
      <c r="E411" s="34" t="str">
        <f>IF(Table1[[#This Row],[N°]]="","",VLOOKUP(Table1[[#This Row],[Unité]],Table2[[#All],[Nom de la mini-crèche]:[Qualifié]],11,FALSE))</f>
        <v/>
      </c>
      <c r="F411" s="33"/>
      <c r="G411" s="33"/>
      <c r="H411" s="35"/>
      <c r="I411" s="33"/>
      <c r="J411" s="33"/>
      <c r="K411" s="33"/>
      <c r="L411" s="3"/>
      <c r="M411" s="2" t="str">
        <f>IF(Table1[[#This Row],[N°]]="","",IF(Table1[[#This Row],[Niveau de langue]]=$V$12,Table1[[#This Row],[Nombre d’heures par semaines]],""))</f>
        <v/>
      </c>
      <c r="N411" s="2" t="str">
        <f>IF(Table1[[#This Row],[N°]]="","",IF(Table1[[#This Row],[Niveau de langue]]=$V$13,Table1[[#This Row],[Nombre d’heures par semaines]],""))</f>
        <v/>
      </c>
      <c r="O411" s="2" t="str">
        <f>IF(Table1[[#This Row],[N°]]="","",IF(Table1[[#This Row],[Référent pédagogique]]="OUI",Table1[[#This Row],[Nombre d’heures par semaines]],""))</f>
        <v/>
      </c>
      <c r="P411"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11" s="2"/>
      <c r="R411" s="2"/>
    </row>
    <row r="412" spans="1:18" x14ac:dyDescent="0.25">
      <c r="A412" s="12">
        <v>401</v>
      </c>
      <c r="B412" s="2" t="str">
        <f t="shared" si="6"/>
        <v/>
      </c>
      <c r="C412" s="2"/>
      <c r="D412" s="33"/>
      <c r="E412" s="34" t="str">
        <f>IF(Table1[[#This Row],[N°]]="","",VLOOKUP(Table1[[#This Row],[Unité]],Table2[[#All],[Nom de la mini-crèche]:[Qualifié]],11,FALSE))</f>
        <v/>
      </c>
      <c r="F412" s="33"/>
      <c r="G412" s="33"/>
      <c r="H412" s="35"/>
      <c r="I412" s="33"/>
      <c r="J412" s="33"/>
      <c r="K412" s="33"/>
      <c r="L412" s="3"/>
      <c r="M412" s="2" t="str">
        <f>IF(Table1[[#This Row],[N°]]="","",IF(Table1[[#This Row],[Niveau de langue]]=$V$12,Table1[[#This Row],[Nombre d’heures par semaines]],""))</f>
        <v/>
      </c>
      <c r="N412" s="2" t="str">
        <f>IF(Table1[[#This Row],[N°]]="","",IF(Table1[[#This Row],[Niveau de langue]]=$V$13,Table1[[#This Row],[Nombre d’heures par semaines]],""))</f>
        <v/>
      </c>
      <c r="O412" s="2" t="str">
        <f>IF(Table1[[#This Row],[N°]]="","",IF(Table1[[#This Row],[Référent pédagogique]]="OUI",Table1[[#This Row],[Nombre d’heures par semaines]],""))</f>
        <v/>
      </c>
      <c r="P412"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12" s="2"/>
      <c r="R412" s="2"/>
    </row>
    <row r="413" spans="1:18" x14ac:dyDescent="0.25">
      <c r="A413" s="12">
        <v>402</v>
      </c>
      <c r="B413" s="2" t="str">
        <f t="shared" si="6"/>
        <v/>
      </c>
      <c r="C413" s="2"/>
      <c r="D413" s="33"/>
      <c r="E413" s="34" t="str">
        <f>IF(Table1[[#This Row],[N°]]="","",VLOOKUP(Table1[[#This Row],[Unité]],Table2[[#All],[Nom de la mini-crèche]:[Qualifié]],11,FALSE))</f>
        <v/>
      </c>
      <c r="F413" s="33"/>
      <c r="G413" s="33"/>
      <c r="H413" s="35"/>
      <c r="I413" s="33"/>
      <c r="J413" s="33"/>
      <c r="K413" s="33"/>
      <c r="L413" s="3"/>
      <c r="M413" s="2" t="str">
        <f>IF(Table1[[#This Row],[N°]]="","",IF(Table1[[#This Row],[Niveau de langue]]=$V$12,Table1[[#This Row],[Nombre d’heures par semaines]],""))</f>
        <v/>
      </c>
      <c r="N413" s="2" t="str">
        <f>IF(Table1[[#This Row],[N°]]="","",IF(Table1[[#This Row],[Niveau de langue]]=$V$13,Table1[[#This Row],[Nombre d’heures par semaines]],""))</f>
        <v/>
      </c>
      <c r="O413" s="2" t="str">
        <f>IF(Table1[[#This Row],[N°]]="","",IF(Table1[[#This Row],[Référent pédagogique]]="OUI",Table1[[#This Row],[Nombre d’heures par semaines]],""))</f>
        <v/>
      </c>
      <c r="P413"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13" s="2"/>
      <c r="R413" s="2"/>
    </row>
    <row r="414" spans="1:18" x14ac:dyDescent="0.25">
      <c r="A414" s="12">
        <v>403</v>
      </c>
      <c r="B414" s="2" t="str">
        <f t="shared" si="6"/>
        <v/>
      </c>
      <c r="C414" s="2"/>
      <c r="D414" s="33"/>
      <c r="E414" s="34" t="str">
        <f>IF(Table1[[#This Row],[N°]]="","",VLOOKUP(Table1[[#This Row],[Unité]],Table2[[#All],[Nom de la mini-crèche]:[Qualifié]],11,FALSE))</f>
        <v/>
      </c>
      <c r="F414" s="33"/>
      <c r="G414" s="33"/>
      <c r="H414" s="35"/>
      <c r="I414" s="33"/>
      <c r="J414" s="33"/>
      <c r="K414" s="33"/>
      <c r="L414" s="3"/>
      <c r="M414" s="2" t="str">
        <f>IF(Table1[[#This Row],[N°]]="","",IF(Table1[[#This Row],[Niveau de langue]]=$V$12,Table1[[#This Row],[Nombre d’heures par semaines]],""))</f>
        <v/>
      </c>
      <c r="N414" s="2" t="str">
        <f>IF(Table1[[#This Row],[N°]]="","",IF(Table1[[#This Row],[Niveau de langue]]=$V$13,Table1[[#This Row],[Nombre d’heures par semaines]],""))</f>
        <v/>
      </c>
      <c r="O414" s="2" t="str">
        <f>IF(Table1[[#This Row],[N°]]="","",IF(Table1[[#This Row],[Référent pédagogique]]="OUI",Table1[[#This Row],[Nombre d’heures par semaines]],""))</f>
        <v/>
      </c>
      <c r="P414"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14" s="2"/>
      <c r="R414" s="2"/>
    </row>
    <row r="415" spans="1:18" x14ac:dyDescent="0.25">
      <c r="A415" s="12">
        <v>404</v>
      </c>
      <c r="B415" s="2" t="str">
        <f t="shared" si="6"/>
        <v/>
      </c>
      <c r="C415" s="2"/>
      <c r="D415" s="33"/>
      <c r="E415" s="34" t="str">
        <f>IF(Table1[[#This Row],[N°]]="","",VLOOKUP(Table1[[#This Row],[Unité]],Table2[[#All],[Nom de la mini-crèche]:[Qualifié]],11,FALSE))</f>
        <v/>
      </c>
      <c r="F415" s="33"/>
      <c r="G415" s="33"/>
      <c r="H415" s="35"/>
      <c r="I415" s="33"/>
      <c r="J415" s="33"/>
      <c r="K415" s="33"/>
      <c r="L415" s="3"/>
      <c r="M415" s="2" t="str">
        <f>IF(Table1[[#This Row],[N°]]="","",IF(Table1[[#This Row],[Niveau de langue]]=$V$12,Table1[[#This Row],[Nombre d’heures par semaines]],""))</f>
        <v/>
      </c>
      <c r="N415" s="2" t="str">
        <f>IF(Table1[[#This Row],[N°]]="","",IF(Table1[[#This Row],[Niveau de langue]]=$V$13,Table1[[#This Row],[Nombre d’heures par semaines]],""))</f>
        <v/>
      </c>
      <c r="O415" s="2" t="str">
        <f>IF(Table1[[#This Row],[N°]]="","",IF(Table1[[#This Row],[Référent pédagogique]]="OUI",Table1[[#This Row],[Nombre d’heures par semaines]],""))</f>
        <v/>
      </c>
      <c r="P415"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15" s="2"/>
      <c r="R415" s="2"/>
    </row>
    <row r="416" spans="1:18" x14ac:dyDescent="0.25">
      <c r="A416" s="12">
        <v>405</v>
      </c>
      <c r="B416" s="2" t="str">
        <f t="shared" si="6"/>
        <v/>
      </c>
      <c r="C416" s="2"/>
      <c r="D416" s="33"/>
      <c r="E416" s="34" t="str">
        <f>IF(Table1[[#This Row],[N°]]="","",VLOOKUP(Table1[[#This Row],[Unité]],Table2[[#All],[Nom de la mini-crèche]:[Qualifié]],11,FALSE))</f>
        <v/>
      </c>
      <c r="F416" s="33"/>
      <c r="G416" s="33"/>
      <c r="H416" s="35"/>
      <c r="I416" s="33"/>
      <c r="J416" s="33"/>
      <c r="K416" s="33"/>
      <c r="L416" s="3"/>
      <c r="M416" s="2" t="str">
        <f>IF(Table1[[#This Row],[N°]]="","",IF(Table1[[#This Row],[Niveau de langue]]=$V$12,Table1[[#This Row],[Nombre d’heures par semaines]],""))</f>
        <v/>
      </c>
      <c r="N416" s="2" t="str">
        <f>IF(Table1[[#This Row],[N°]]="","",IF(Table1[[#This Row],[Niveau de langue]]=$V$13,Table1[[#This Row],[Nombre d’heures par semaines]],""))</f>
        <v/>
      </c>
      <c r="O416" s="2" t="str">
        <f>IF(Table1[[#This Row],[N°]]="","",IF(Table1[[#This Row],[Référent pédagogique]]="OUI",Table1[[#This Row],[Nombre d’heures par semaines]],""))</f>
        <v/>
      </c>
      <c r="P416"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16" s="2"/>
      <c r="R416" s="2"/>
    </row>
    <row r="417" spans="1:18" x14ac:dyDescent="0.25">
      <c r="A417" s="12">
        <v>406</v>
      </c>
      <c r="B417" s="2" t="str">
        <f t="shared" si="6"/>
        <v/>
      </c>
      <c r="C417" s="2"/>
      <c r="D417" s="33"/>
      <c r="E417" s="34" t="str">
        <f>IF(Table1[[#This Row],[N°]]="","",VLOOKUP(Table1[[#This Row],[Unité]],Table2[[#All],[Nom de la mini-crèche]:[Qualifié]],11,FALSE))</f>
        <v/>
      </c>
      <c r="F417" s="33"/>
      <c r="G417" s="33"/>
      <c r="H417" s="35"/>
      <c r="I417" s="33"/>
      <c r="J417" s="33"/>
      <c r="K417" s="33"/>
      <c r="L417" s="3"/>
      <c r="M417" s="2" t="str">
        <f>IF(Table1[[#This Row],[N°]]="","",IF(Table1[[#This Row],[Niveau de langue]]=$V$12,Table1[[#This Row],[Nombre d’heures par semaines]],""))</f>
        <v/>
      </c>
      <c r="N417" s="2" t="str">
        <f>IF(Table1[[#This Row],[N°]]="","",IF(Table1[[#This Row],[Niveau de langue]]=$V$13,Table1[[#This Row],[Nombre d’heures par semaines]],""))</f>
        <v/>
      </c>
      <c r="O417" s="2" t="str">
        <f>IF(Table1[[#This Row],[N°]]="","",IF(Table1[[#This Row],[Référent pédagogique]]="OUI",Table1[[#This Row],[Nombre d’heures par semaines]],""))</f>
        <v/>
      </c>
      <c r="P417"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17" s="2"/>
      <c r="R417" s="2"/>
    </row>
    <row r="418" spans="1:18" x14ac:dyDescent="0.25">
      <c r="A418" s="12">
        <v>407</v>
      </c>
      <c r="B418" s="2" t="str">
        <f t="shared" si="6"/>
        <v/>
      </c>
      <c r="C418" s="2"/>
      <c r="D418" s="33"/>
      <c r="E418" s="34" t="str">
        <f>IF(Table1[[#This Row],[N°]]="","",VLOOKUP(Table1[[#This Row],[Unité]],Table2[[#All],[Nom de la mini-crèche]:[Qualifié]],11,FALSE))</f>
        <v/>
      </c>
      <c r="F418" s="33"/>
      <c r="G418" s="33"/>
      <c r="H418" s="35"/>
      <c r="I418" s="33"/>
      <c r="J418" s="33"/>
      <c r="K418" s="33"/>
      <c r="L418" s="3"/>
      <c r="M418" s="2" t="str">
        <f>IF(Table1[[#This Row],[N°]]="","",IF(Table1[[#This Row],[Niveau de langue]]=$V$12,Table1[[#This Row],[Nombre d’heures par semaines]],""))</f>
        <v/>
      </c>
      <c r="N418" s="2" t="str">
        <f>IF(Table1[[#This Row],[N°]]="","",IF(Table1[[#This Row],[Niveau de langue]]=$V$13,Table1[[#This Row],[Nombre d’heures par semaines]],""))</f>
        <v/>
      </c>
      <c r="O418" s="2" t="str">
        <f>IF(Table1[[#This Row],[N°]]="","",IF(Table1[[#This Row],[Référent pédagogique]]="OUI",Table1[[#This Row],[Nombre d’heures par semaines]],""))</f>
        <v/>
      </c>
      <c r="P418"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18" s="2"/>
      <c r="R418" s="2"/>
    </row>
    <row r="419" spans="1:18" x14ac:dyDescent="0.25">
      <c r="A419" s="12">
        <v>408</v>
      </c>
      <c r="B419" s="2" t="str">
        <f t="shared" si="6"/>
        <v/>
      </c>
      <c r="C419" s="2"/>
      <c r="D419" s="33"/>
      <c r="E419" s="34" t="str">
        <f>IF(Table1[[#This Row],[N°]]="","",VLOOKUP(Table1[[#This Row],[Unité]],Table2[[#All],[Nom de la mini-crèche]:[Qualifié]],11,FALSE))</f>
        <v/>
      </c>
      <c r="F419" s="33"/>
      <c r="G419" s="33"/>
      <c r="H419" s="35"/>
      <c r="I419" s="33"/>
      <c r="J419" s="33"/>
      <c r="K419" s="33"/>
      <c r="L419" s="3"/>
      <c r="M419" s="2" t="str">
        <f>IF(Table1[[#This Row],[N°]]="","",IF(Table1[[#This Row],[Niveau de langue]]=$V$12,Table1[[#This Row],[Nombre d’heures par semaines]],""))</f>
        <v/>
      </c>
      <c r="N419" s="2" t="str">
        <f>IF(Table1[[#This Row],[N°]]="","",IF(Table1[[#This Row],[Niveau de langue]]=$V$13,Table1[[#This Row],[Nombre d’heures par semaines]],""))</f>
        <v/>
      </c>
      <c r="O419" s="2" t="str">
        <f>IF(Table1[[#This Row],[N°]]="","",IF(Table1[[#This Row],[Référent pédagogique]]="OUI",Table1[[#This Row],[Nombre d’heures par semaines]],""))</f>
        <v/>
      </c>
      <c r="P419"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19" s="2"/>
      <c r="R419" s="2"/>
    </row>
    <row r="420" spans="1:18" x14ac:dyDescent="0.25">
      <c r="A420" s="12">
        <v>409</v>
      </c>
      <c r="B420" s="2" t="str">
        <f t="shared" si="6"/>
        <v/>
      </c>
      <c r="C420" s="2"/>
      <c r="D420" s="33"/>
      <c r="E420" s="34" t="str">
        <f>IF(Table1[[#This Row],[N°]]="","",VLOOKUP(Table1[[#This Row],[Unité]],Table2[[#All],[Nom de la mini-crèche]:[Qualifié]],11,FALSE))</f>
        <v/>
      </c>
      <c r="F420" s="33"/>
      <c r="G420" s="33"/>
      <c r="H420" s="35"/>
      <c r="I420" s="33"/>
      <c r="J420" s="33"/>
      <c r="K420" s="33"/>
      <c r="L420" s="3"/>
      <c r="M420" s="2" t="str">
        <f>IF(Table1[[#This Row],[N°]]="","",IF(Table1[[#This Row],[Niveau de langue]]=$V$12,Table1[[#This Row],[Nombre d’heures par semaines]],""))</f>
        <v/>
      </c>
      <c r="N420" s="2" t="str">
        <f>IF(Table1[[#This Row],[N°]]="","",IF(Table1[[#This Row],[Niveau de langue]]=$V$13,Table1[[#This Row],[Nombre d’heures par semaines]],""))</f>
        <v/>
      </c>
      <c r="O420" s="2" t="str">
        <f>IF(Table1[[#This Row],[N°]]="","",IF(Table1[[#This Row],[Référent pédagogique]]="OUI",Table1[[#This Row],[Nombre d’heures par semaines]],""))</f>
        <v/>
      </c>
      <c r="P420"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20" s="2"/>
      <c r="R420" s="2"/>
    </row>
    <row r="421" spans="1:18" x14ac:dyDescent="0.25">
      <c r="A421" s="12">
        <v>410</v>
      </c>
      <c r="B421" s="2" t="str">
        <f t="shared" si="6"/>
        <v/>
      </c>
      <c r="C421" s="2"/>
      <c r="D421" s="33"/>
      <c r="E421" s="34" t="str">
        <f>IF(Table1[[#This Row],[N°]]="","",VLOOKUP(Table1[[#This Row],[Unité]],Table2[[#All],[Nom de la mini-crèche]:[Qualifié]],11,FALSE))</f>
        <v/>
      </c>
      <c r="F421" s="33"/>
      <c r="G421" s="33"/>
      <c r="H421" s="35"/>
      <c r="I421" s="33"/>
      <c r="J421" s="33"/>
      <c r="K421" s="33"/>
      <c r="L421" s="3"/>
      <c r="M421" s="2" t="str">
        <f>IF(Table1[[#This Row],[N°]]="","",IF(Table1[[#This Row],[Niveau de langue]]=$V$12,Table1[[#This Row],[Nombre d’heures par semaines]],""))</f>
        <v/>
      </c>
      <c r="N421" s="2" t="str">
        <f>IF(Table1[[#This Row],[N°]]="","",IF(Table1[[#This Row],[Niveau de langue]]=$V$13,Table1[[#This Row],[Nombre d’heures par semaines]],""))</f>
        <v/>
      </c>
      <c r="O421" s="2" t="str">
        <f>IF(Table1[[#This Row],[N°]]="","",IF(Table1[[#This Row],[Référent pédagogique]]="OUI",Table1[[#This Row],[Nombre d’heures par semaines]],""))</f>
        <v/>
      </c>
      <c r="P421"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21" s="2"/>
      <c r="R421" s="2"/>
    </row>
    <row r="422" spans="1:18" x14ac:dyDescent="0.25">
      <c r="A422" s="12">
        <v>411</v>
      </c>
      <c r="B422" s="2" t="str">
        <f t="shared" si="6"/>
        <v/>
      </c>
      <c r="C422" s="2"/>
      <c r="D422" s="33"/>
      <c r="E422" s="34" t="str">
        <f>IF(Table1[[#This Row],[N°]]="","",VLOOKUP(Table1[[#This Row],[Unité]],Table2[[#All],[Nom de la mini-crèche]:[Qualifié]],11,FALSE))</f>
        <v/>
      </c>
      <c r="F422" s="33"/>
      <c r="G422" s="33"/>
      <c r="H422" s="35"/>
      <c r="I422" s="33"/>
      <c r="J422" s="33"/>
      <c r="K422" s="33"/>
      <c r="L422" s="3"/>
      <c r="M422" s="2" t="str">
        <f>IF(Table1[[#This Row],[N°]]="","",IF(Table1[[#This Row],[Niveau de langue]]=$V$12,Table1[[#This Row],[Nombre d’heures par semaines]],""))</f>
        <v/>
      </c>
      <c r="N422" s="2" t="str">
        <f>IF(Table1[[#This Row],[N°]]="","",IF(Table1[[#This Row],[Niveau de langue]]=$V$13,Table1[[#This Row],[Nombre d’heures par semaines]],""))</f>
        <v/>
      </c>
      <c r="O422" s="2" t="str">
        <f>IF(Table1[[#This Row],[N°]]="","",IF(Table1[[#This Row],[Référent pédagogique]]="OUI",Table1[[#This Row],[Nombre d’heures par semaines]],""))</f>
        <v/>
      </c>
      <c r="P422"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22" s="2"/>
      <c r="R422" s="2"/>
    </row>
    <row r="423" spans="1:18" x14ac:dyDescent="0.25">
      <c r="A423" s="12">
        <v>412</v>
      </c>
      <c r="B423" s="2" t="str">
        <f t="shared" si="6"/>
        <v/>
      </c>
      <c r="C423" s="2"/>
      <c r="D423" s="33"/>
      <c r="E423" s="34" t="str">
        <f>IF(Table1[[#This Row],[N°]]="","",VLOOKUP(Table1[[#This Row],[Unité]],Table2[[#All],[Nom de la mini-crèche]:[Qualifié]],11,FALSE))</f>
        <v/>
      </c>
      <c r="F423" s="33"/>
      <c r="G423" s="33"/>
      <c r="H423" s="35"/>
      <c r="I423" s="33"/>
      <c r="J423" s="33"/>
      <c r="K423" s="33"/>
      <c r="L423" s="3"/>
      <c r="M423" s="2" t="str">
        <f>IF(Table1[[#This Row],[N°]]="","",IF(Table1[[#This Row],[Niveau de langue]]=$V$12,Table1[[#This Row],[Nombre d’heures par semaines]],""))</f>
        <v/>
      </c>
      <c r="N423" s="2" t="str">
        <f>IF(Table1[[#This Row],[N°]]="","",IF(Table1[[#This Row],[Niveau de langue]]=$V$13,Table1[[#This Row],[Nombre d’heures par semaines]],""))</f>
        <v/>
      </c>
      <c r="O423" s="2" t="str">
        <f>IF(Table1[[#This Row],[N°]]="","",IF(Table1[[#This Row],[Référent pédagogique]]="OUI",Table1[[#This Row],[Nombre d’heures par semaines]],""))</f>
        <v/>
      </c>
      <c r="P423"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23" s="2"/>
      <c r="R423" s="2"/>
    </row>
    <row r="424" spans="1:18" x14ac:dyDescent="0.25">
      <c r="A424" s="12">
        <v>413</v>
      </c>
      <c r="B424" s="2" t="str">
        <f t="shared" si="6"/>
        <v/>
      </c>
      <c r="C424" s="2"/>
      <c r="D424" s="33"/>
      <c r="E424" s="34" t="str">
        <f>IF(Table1[[#This Row],[N°]]="","",VLOOKUP(Table1[[#This Row],[Unité]],Table2[[#All],[Nom de la mini-crèche]:[Qualifié]],11,FALSE))</f>
        <v/>
      </c>
      <c r="F424" s="33"/>
      <c r="G424" s="33"/>
      <c r="H424" s="35"/>
      <c r="I424" s="33"/>
      <c r="J424" s="33"/>
      <c r="K424" s="33"/>
      <c r="L424" s="3"/>
      <c r="M424" s="2" t="str">
        <f>IF(Table1[[#This Row],[N°]]="","",IF(Table1[[#This Row],[Niveau de langue]]=$V$12,Table1[[#This Row],[Nombre d’heures par semaines]],""))</f>
        <v/>
      </c>
      <c r="N424" s="2" t="str">
        <f>IF(Table1[[#This Row],[N°]]="","",IF(Table1[[#This Row],[Niveau de langue]]=$V$13,Table1[[#This Row],[Nombre d’heures par semaines]],""))</f>
        <v/>
      </c>
      <c r="O424" s="2" t="str">
        <f>IF(Table1[[#This Row],[N°]]="","",IF(Table1[[#This Row],[Référent pédagogique]]="OUI",Table1[[#This Row],[Nombre d’heures par semaines]],""))</f>
        <v/>
      </c>
      <c r="P424"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24" s="2"/>
      <c r="R424" s="2"/>
    </row>
    <row r="425" spans="1:18" x14ac:dyDescent="0.25">
      <c r="A425" s="12">
        <v>414</v>
      </c>
      <c r="B425" s="2" t="str">
        <f t="shared" si="6"/>
        <v/>
      </c>
      <c r="C425" s="2"/>
      <c r="D425" s="33"/>
      <c r="E425" s="34" t="str">
        <f>IF(Table1[[#This Row],[N°]]="","",VLOOKUP(Table1[[#This Row],[Unité]],Table2[[#All],[Nom de la mini-crèche]:[Qualifié]],11,FALSE))</f>
        <v/>
      </c>
      <c r="F425" s="33"/>
      <c r="G425" s="33"/>
      <c r="H425" s="35"/>
      <c r="I425" s="33"/>
      <c r="J425" s="33"/>
      <c r="K425" s="33"/>
      <c r="L425" s="3"/>
      <c r="M425" s="2" t="str">
        <f>IF(Table1[[#This Row],[N°]]="","",IF(Table1[[#This Row],[Niveau de langue]]=$V$12,Table1[[#This Row],[Nombre d’heures par semaines]],""))</f>
        <v/>
      </c>
      <c r="N425" s="2" t="str">
        <f>IF(Table1[[#This Row],[N°]]="","",IF(Table1[[#This Row],[Niveau de langue]]=$V$13,Table1[[#This Row],[Nombre d’heures par semaines]],""))</f>
        <v/>
      </c>
      <c r="O425" s="2" t="str">
        <f>IF(Table1[[#This Row],[N°]]="","",IF(Table1[[#This Row],[Référent pédagogique]]="OUI",Table1[[#This Row],[Nombre d’heures par semaines]],""))</f>
        <v/>
      </c>
      <c r="P425"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25" s="2"/>
      <c r="R425" s="2"/>
    </row>
    <row r="426" spans="1:18" x14ac:dyDescent="0.25">
      <c r="A426" s="12">
        <v>415</v>
      </c>
      <c r="B426" s="2" t="str">
        <f t="shared" si="6"/>
        <v/>
      </c>
      <c r="C426" s="2"/>
      <c r="D426" s="33"/>
      <c r="E426" s="34" t="str">
        <f>IF(Table1[[#This Row],[N°]]="","",VLOOKUP(Table1[[#This Row],[Unité]],Table2[[#All],[Nom de la mini-crèche]:[Qualifié]],11,FALSE))</f>
        <v/>
      </c>
      <c r="F426" s="33"/>
      <c r="G426" s="33"/>
      <c r="H426" s="35"/>
      <c r="I426" s="33"/>
      <c r="J426" s="33"/>
      <c r="K426" s="33"/>
      <c r="L426" s="3"/>
      <c r="M426" s="2" t="str">
        <f>IF(Table1[[#This Row],[N°]]="","",IF(Table1[[#This Row],[Niveau de langue]]=$V$12,Table1[[#This Row],[Nombre d’heures par semaines]],""))</f>
        <v/>
      </c>
      <c r="N426" s="2" t="str">
        <f>IF(Table1[[#This Row],[N°]]="","",IF(Table1[[#This Row],[Niveau de langue]]=$V$13,Table1[[#This Row],[Nombre d’heures par semaines]],""))</f>
        <v/>
      </c>
      <c r="O426" s="2" t="str">
        <f>IF(Table1[[#This Row],[N°]]="","",IF(Table1[[#This Row],[Référent pédagogique]]="OUI",Table1[[#This Row],[Nombre d’heures par semaines]],""))</f>
        <v/>
      </c>
      <c r="P426"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26" s="2"/>
      <c r="R426" s="2"/>
    </row>
    <row r="427" spans="1:18" x14ac:dyDescent="0.25">
      <c r="A427" s="12">
        <v>416</v>
      </c>
      <c r="B427" s="2" t="str">
        <f t="shared" si="6"/>
        <v/>
      </c>
      <c r="C427" s="2"/>
      <c r="D427" s="33"/>
      <c r="E427" s="34" t="str">
        <f>IF(Table1[[#This Row],[N°]]="","",VLOOKUP(Table1[[#This Row],[Unité]],Table2[[#All],[Nom de la mini-crèche]:[Qualifié]],11,FALSE))</f>
        <v/>
      </c>
      <c r="F427" s="33"/>
      <c r="G427" s="33"/>
      <c r="H427" s="35"/>
      <c r="I427" s="33"/>
      <c r="J427" s="33"/>
      <c r="K427" s="33"/>
      <c r="L427" s="3"/>
      <c r="M427" s="2" t="str">
        <f>IF(Table1[[#This Row],[N°]]="","",IF(Table1[[#This Row],[Niveau de langue]]=$V$12,Table1[[#This Row],[Nombre d’heures par semaines]],""))</f>
        <v/>
      </c>
      <c r="N427" s="2" t="str">
        <f>IF(Table1[[#This Row],[N°]]="","",IF(Table1[[#This Row],[Niveau de langue]]=$V$13,Table1[[#This Row],[Nombre d’heures par semaines]],""))</f>
        <v/>
      </c>
      <c r="O427" s="2" t="str">
        <f>IF(Table1[[#This Row],[N°]]="","",IF(Table1[[#This Row],[Référent pédagogique]]="OUI",Table1[[#This Row],[Nombre d’heures par semaines]],""))</f>
        <v/>
      </c>
      <c r="P427"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27" s="2"/>
      <c r="R427" s="2"/>
    </row>
    <row r="428" spans="1:18" x14ac:dyDescent="0.25">
      <c r="A428" s="12">
        <v>417</v>
      </c>
      <c r="B428" s="2" t="str">
        <f t="shared" si="6"/>
        <v/>
      </c>
      <c r="C428" s="2"/>
      <c r="D428" s="33"/>
      <c r="E428" s="34" t="str">
        <f>IF(Table1[[#This Row],[N°]]="","",VLOOKUP(Table1[[#This Row],[Unité]],Table2[[#All],[Nom de la mini-crèche]:[Qualifié]],11,FALSE))</f>
        <v/>
      </c>
      <c r="F428" s="33"/>
      <c r="G428" s="33"/>
      <c r="H428" s="35"/>
      <c r="I428" s="33"/>
      <c r="J428" s="33"/>
      <c r="K428" s="33"/>
      <c r="L428" s="3"/>
      <c r="M428" s="2" t="str">
        <f>IF(Table1[[#This Row],[N°]]="","",IF(Table1[[#This Row],[Niveau de langue]]=$V$12,Table1[[#This Row],[Nombre d’heures par semaines]],""))</f>
        <v/>
      </c>
      <c r="N428" s="2" t="str">
        <f>IF(Table1[[#This Row],[N°]]="","",IF(Table1[[#This Row],[Niveau de langue]]=$V$13,Table1[[#This Row],[Nombre d’heures par semaines]],""))</f>
        <v/>
      </c>
      <c r="O428" s="2" t="str">
        <f>IF(Table1[[#This Row],[N°]]="","",IF(Table1[[#This Row],[Référent pédagogique]]="OUI",Table1[[#This Row],[Nombre d’heures par semaines]],""))</f>
        <v/>
      </c>
      <c r="P428"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28" s="2"/>
      <c r="R428" s="2"/>
    </row>
    <row r="429" spans="1:18" x14ac:dyDescent="0.25">
      <c r="A429" s="12">
        <v>418</v>
      </c>
      <c r="B429" s="2" t="str">
        <f t="shared" si="6"/>
        <v/>
      </c>
      <c r="C429" s="2"/>
      <c r="D429" s="33"/>
      <c r="E429" s="34" t="str">
        <f>IF(Table1[[#This Row],[N°]]="","",VLOOKUP(Table1[[#This Row],[Unité]],Table2[[#All],[Nom de la mini-crèche]:[Qualifié]],11,FALSE))</f>
        <v/>
      </c>
      <c r="F429" s="33"/>
      <c r="G429" s="33"/>
      <c r="H429" s="35"/>
      <c r="I429" s="33"/>
      <c r="J429" s="33"/>
      <c r="K429" s="33"/>
      <c r="L429" s="3"/>
      <c r="M429" s="2" t="str">
        <f>IF(Table1[[#This Row],[N°]]="","",IF(Table1[[#This Row],[Niveau de langue]]=$V$12,Table1[[#This Row],[Nombre d’heures par semaines]],""))</f>
        <v/>
      </c>
      <c r="N429" s="2" t="str">
        <f>IF(Table1[[#This Row],[N°]]="","",IF(Table1[[#This Row],[Niveau de langue]]=$V$13,Table1[[#This Row],[Nombre d’heures par semaines]],""))</f>
        <v/>
      </c>
      <c r="O429" s="2" t="str">
        <f>IF(Table1[[#This Row],[N°]]="","",IF(Table1[[#This Row],[Référent pédagogique]]="OUI",Table1[[#This Row],[Nombre d’heures par semaines]],""))</f>
        <v/>
      </c>
      <c r="P429"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29" s="2"/>
      <c r="R429" s="2"/>
    </row>
    <row r="430" spans="1:18" x14ac:dyDescent="0.25">
      <c r="A430" s="12">
        <v>419</v>
      </c>
      <c r="B430" s="2" t="str">
        <f t="shared" si="6"/>
        <v/>
      </c>
      <c r="C430" s="2"/>
      <c r="D430" s="33"/>
      <c r="E430" s="34" t="str">
        <f>IF(Table1[[#This Row],[N°]]="","",VLOOKUP(Table1[[#This Row],[Unité]],Table2[[#All],[Nom de la mini-crèche]:[Qualifié]],11,FALSE))</f>
        <v/>
      </c>
      <c r="F430" s="33"/>
      <c r="G430" s="33"/>
      <c r="H430" s="35"/>
      <c r="I430" s="33"/>
      <c r="J430" s="33"/>
      <c r="K430" s="33"/>
      <c r="L430" s="3"/>
      <c r="M430" s="2" t="str">
        <f>IF(Table1[[#This Row],[N°]]="","",IF(Table1[[#This Row],[Niveau de langue]]=$V$12,Table1[[#This Row],[Nombre d’heures par semaines]],""))</f>
        <v/>
      </c>
      <c r="N430" s="2" t="str">
        <f>IF(Table1[[#This Row],[N°]]="","",IF(Table1[[#This Row],[Niveau de langue]]=$V$13,Table1[[#This Row],[Nombre d’heures par semaines]],""))</f>
        <v/>
      </c>
      <c r="O430" s="2" t="str">
        <f>IF(Table1[[#This Row],[N°]]="","",IF(Table1[[#This Row],[Référent pédagogique]]="OUI",Table1[[#This Row],[Nombre d’heures par semaines]],""))</f>
        <v/>
      </c>
      <c r="P430"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30" s="2"/>
      <c r="R430" s="2"/>
    </row>
    <row r="431" spans="1:18" x14ac:dyDescent="0.25">
      <c r="A431" s="12">
        <v>420</v>
      </c>
      <c r="B431" s="2" t="str">
        <f t="shared" si="6"/>
        <v/>
      </c>
      <c r="C431" s="2"/>
      <c r="D431" s="33"/>
      <c r="E431" s="34" t="str">
        <f>IF(Table1[[#This Row],[N°]]="","",VLOOKUP(Table1[[#This Row],[Unité]],Table2[[#All],[Nom de la mini-crèche]:[Qualifié]],11,FALSE))</f>
        <v/>
      </c>
      <c r="F431" s="33"/>
      <c r="G431" s="33"/>
      <c r="H431" s="35"/>
      <c r="I431" s="33"/>
      <c r="J431" s="33"/>
      <c r="K431" s="33"/>
      <c r="L431" s="3"/>
      <c r="M431" s="2" t="str">
        <f>IF(Table1[[#This Row],[N°]]="","",IF(Table1[[#This Row],[Niveau de langue]]=$V$12,Table1[[#This Row],[Nombre d’heures par semaines]],""))</f>
        <v/>
      </c>
      <c r="N431" s="2" t="str">
        <f>IF(Table1[[#This Row],[N°]]="","",IF(Table1[[#This Row],[Niveau de langue]]=$V$13,Table1[[#This Row],[Nombre d’heures par semaines]],""))</f>
        <v/>
      </c>
      <c r="O431" s="2" t="str">
        <f>IF(Table1[[#This Row],[N°]]="","",IF(Table1[[#This Row],[Référent pédagogique]]="OUI",Table1[[#This Row],[Nombre d’heures par semaines]],""))</f>
        <v/>
      </c>
      <c r="P431"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31" s="2"/>
      <c r="R431" s="2"/>
    </row>
    <row r="432" spans="1:18" x14ac:dyDescent="0.25">
      <c r="A432" s="12">
        <v>421</v>
      </c>
      <c r="B432" s="2" t="str">
        <f t="shared" si="6"/>
        <v/>
      </c>
      <c r="C432" s="2"/>
      <c r="D432" s="33"/>
      <c r="E432" s="34" t="str">
        <f>IF(Table1[[#This Row],[N°]]="","",VLOOKUP(Table1[[#This Row],[Unité]],Table2[[#All],[Nom de la mini-crèche]:[Qualifié]],11,FALSE))</f>
        <v/>
      </c>
      <c r="F432" s="33"/>
      <c r="G432" s="33"/>
      <c r="H432" s="35"/>
      <c r="I432" s="33"/>
      <c r="J432" s="33"/>
      <c r="K432" s="33"/>
      <c r="L432" s="3"/>
      <c r="M432" s="2" t="str">
        <f>IF(Table1[[#This Row],[N°]]="","",IF(Table1[[#This Row],[Niveau de langue]]=$V$12,Table1[[#This Row],[Nombre d’heures par semaines]],""))</f>
        <v/>
      </c>
      <c r="N432" s="2" t="str">
        <f>IF(Table1[[#This Row],[N°]]="","",IF(Table1[[#This Row],[Niveau de langue]]=$V$13,Table1[[#This Row],[Nombre d’heures par semaines]],""))</f>
        <v/>
      </c>
      <c r="O432" s="2" t="str">
        <f>IF(Table1[[#This Row],[N°]]="","",IF(Table1[[#This Row],[Référent pédagogique]]="OUI",Table1[[#This Row],[Nombre d’heures par semaines]],""))</f>
        <v/>
      </c>
      <c r="P432"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32" s="2"/>
      <c r="R432" s="2"/>
    </row>
    <row r="433" spans="1:18" x14ac:dyDescent="0.25">
      <c r="A433" s="12">
        <v>422</v>
      </c>
      <c r="B433" s="2" t="str">
        <f t="shared" si="6"/>
        <v/>
      </c>
      <c r="C433" s="2"/>
      <c r="D433" s="33"/>
      <c r="E433" s="34" t="str">
        <f>IF(Table1[[#This Row],[N°]]="","",VLOOKUP(Table1[[#This Row],[Unité]],Table2[[#All],[Nom de la mini-crèche]:[Qualifié]],11,FALSE))</f>
        <v/>
      </c>
      <c r="F433" s="33"/>
      <c r="G433" s="33"/>
      <c r="H433" s="35"/>
      <c r="I433" s="33"/>
      <c r="J433" s="33"/>
      <c r="K433" s="33"/>
      <c r="L433" s="3"/>
      <c r="M433" s="2" t="str">
        <f>IF(Table1[[#This Row],[N°]]="","",IF(Table1[[#This Row],[Niveau de langue]]=$V$12,Table1[[#This Row],[Nombre d’heures par semaines]],""))</f>
        <v/>
      </c>
      <c r="N433" s="2" t="str">
        <f>IF(Table1[[#This Row],[N°]]="","",IF(Table1[[#This Row],[Niveau de langue]]=$V$13,Table1[[#This Row],[Nombre d’heures par semaines]],""))</f>
        <v/>
      </c>
      <c r="O433" s="2" t="str">
        <f>IF(Table1[[#This Row],[N°]]="","",IF(Table1[[#This Row],[Référent pédagogique]]="OUI",Table1[[#This Row],[Nombre d’heures par semaines]],""))</f>
        <v/>
      </c>
      <c r="P433"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33" s="2"/>
      <c r="R433" s="2"/>
    </row>
    <row r="434" spans="1:18" x14ac:dyDescent="0.25">
      <c r="A434" s="12">
        <v>423</v>
      </c>
      <c r="B434" s="2" t="str">
        <f t="shared" si="6"/>
        <v/>
      </c>
      <c r="C434" s="2"/>
      <c r="D434" s="33"/>
      <c r="E434" s="34" t="str">
        <f>IF(Table1[[#This Row],[N°]]="","",VLOOKUP(Table1[[#This Row],[Unité]],Table2[[#All],[Nom de la mini-crèche]:[Qualifié]],11,FALSE))</f>
        <v/>
      </c>
      <c r="F434" s="33"/>
      <c r="G434" s="33"/>
      <c r="H434" s="35"/>
      <c r="I434" s="33"/>
      <c r="J434" s="33"/>
      <c r="K434" s="33"/>
      <c r="L434" s="3"/>
      <c r="M434" s="2" t="str">
        <f>IF(Table1[[#This Row],[N°]]="","",IF(Table1[[#This Row],[Niveau de langue]]=$V$12,Table1[[#This Row],[Nombre d’heures par semaines]],""))</f>
        <v/>
      </c>
      <c r="N434" s="2" t="str">
        <f>IF(Table1[[#This Row],[N°]]="","",IF(Table1[[#This Row],[Niveau de langue]]=$V$13,Table1[[#This Row],[Nombre d’heures par semaines]],""))</f>
        <v/>
      </c>
      <c r="O434" s="2" t="str">
        <f>IF(Table1[[#This Row],[N°]]="","",IF(Table1[[#This Row],[Référent pédagogique]]="OUI",Table1[[#This Row],[Nombre d’heures par semaines]],""))</f>
        <v/>
      </c>
      <c r="P434"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34" s="2"/>
      <c r="R434" s="2"/>
    </row>
    <row r="435" spans="1:18" x14ac:dyDescent="0.25">
      <c r="A435" s="12">
        <v>424</v>
      </c>
      <c r="B435" s="2" t="str">
        <f t="shared" si="6"/>
        <v/>
      </c>
      <c r="C435" s="2"/>
      <c r="D435" s="33"/>
      <c r="E435" s="34" t="str">
        <f>IF(Table1[[#This Row],[N°]]="","",VLOOKUP(Table1[[#This Row],[Unité]],Table2[[#All],[Nom de la mini-crèche]:[Qualifié]],11,FALSE))</f>
        <v/>
      </c>
      <c r="F435" s="33"/>
      <c r="G435" s="33"/>
      <c r="H435" s="35"/>
      <c r="I435" s="33"/>
      <c r="J435" s="33"/>
      <c r="K435" s="33"/>
      <c r="L435" s="3"/>
      <c r="M435" s="2" t="str">
        <f>IF(Table1[[#This Row],[N°]]="","",IF(Table1[[#This Row],[Niveau de langue]]=$V$12,Table1[[#This Row],[Nombre d’heures par semaines]],""))</f>
        <v/>
      </c>
      <c r="N435" s="2" t="str">
        <f>IF(Table1[[#This Row],[N°]]="","",IF(Table1[[#This Row],[Niveau de langue]]=$V$13,Table1[[#This Row],[Nombre d’heures par semaines]],""))</f>
        <v/>
      </c>
      <c r="O435" s="2" t="str">
        <f>IF(Table1[[#This Row],[N°]]="","",IF(Table1[[#This Row],[Référent pédagogique]]="OUI",Table1[[#This Row],[Nombre d’heures par semaines]],""))</f>
        <v/>
      </c>
      <c r="P435"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35" s="2"/>
      <c r="R435" s="2"/>
    </row>
    <row r="436" spans="1:18" x14ac:dyDescent="0.25">
      <c r="A436" s="12">
        <v>425</v>
      </c>
      <c r="B436" s="2" t="str">
        <f t="shared" si="6"/>
        <v/>
      </c>
      <c r="C436" s="2"/>
      <c r="D436" s="33"/>
      <c r="E436" s="34" t="str">
        <f>IF(Table1[[#This Row],[N°]]="","",VLOOKUP(Table1[[#This Row],[Unité]],Table2[[#All],[Nom de la mini-crèche]:[Qualifié]],11,FALSE))</f>
        <v/>
      </c>
      <c r="F436" s="33"/>
      <c r="G436" s="33"/>
      <c r="H436" s="35"/>
      <c r="I436" s="33"/>
      <c r="J436" s="33"/>
      <c r="K436" s="33"/>
      <c r="L436" s="3"/>
      <c r="M436" s="2" t="str">
        <f>IF(Table1[[#This Row],[N°]]="","",IF(Table1[[#This Row],[Niveau de langue]]=$V$12,Table1[[#This Row],[Nombre d’heures par semaines]],""))</f>
        <v/>
      </c>
      <c r="N436" s="2" t="str">
        <f>IF(Table1[[#This Row],[N°]]="","",IF(Table1[[#This Row],[Niveau de langue]]=$V$13,Table1[[#This Row],[Nombre d’heures par semaines]],""))</f>
        <v/>
      </c>
      <c r="O436" s="2" t="str">
        <f>IF(Table1[[#This Row],[N°]]="","",IF(Table1[[#This Row],[Référent pédagogique]]="OUI",Table1[[#This Row],[Nombre d’heures par semaines]],""))</f>
        <v/>
      </c>
      <c r="P436"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36" s="2"/>
      <c r="R436" s="2"/>
    </row>
    <row r="437" spans="1:18" x14ac:dyDescent="0.25">
      <c r="A437" s="12">
        <v>426</v>
      </c>
      <c r="B437" s="2" t="str">
        <f t="shared" si="6"/>
        <v/>
      </c>
      <c r="C437" s="2"/>
      <c r="D437" s="33"/>
      <c r="E437" s="34" t="str">
        <f>IF(Table1[[#This Row],[N°]]="","",VLOOKUP(Table1[[#This Row],[Unité]],Table2[[#All],[Nom de la mini-crèche]:[Qualifié]],11,FALSE))</f>
        <v/>
      </c>
      <c r="F437" s="33"/>
      <c r="G437" s="33"/>
      <c r="H437" s="35"/>
      <c r="I437" s="33"/>
      <c r="J437" s="33"/>
      <c r="K437" s="33"/>
      <c r="L437" s="3"/>
      <c r="M437" s="2" t="str">
        <f>IF(Table1[[#This Row],[N°]]="","",IF(Table1[[#This Row],[Niveau de langue]]=$V$12,Table1[[#This Row],[Nombre d’heures par semaines]],""))</f>
        <v/>
      </c>
      <c r="N437" s="2" t="str">
        <f>IF(Table1[[#This Row],[N°]]="","",IF(Table1[[#This Row],[Niveau de langue]]=$V$13,Table1[[#This Row],[Nombre d’heures par semaines]],""))</f>
        <v/>
      </c>
      <c r="O437" s="2" t="str">
        <f>IF(Table1[[#This Row],[N°]]="","",IF(Table1[[#This Row],[Référent pédagogique]]="OUI",Table1[[#This Row],[Nombre d’heures par semaines]],""))</f>
        <v/>
      </c>
      <c r="P437"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37" s="2"/>
      <c r="R437" s="2"/>
    </row>
    <row r="438" spans="1:18" x14ac:dyDescent="0.25">
      <c r="A438" s="12">
        <v>427</v>
      </c>
      <c r="B438" s="2" t="str">
        <f t="shared" si="6"/>
        <v/>
      </c>
      <c r="C438" s="2"/>
      <c r="D438" s="33"/>
      <c r="E438" s="34" t="str">
        <f>IF(Table1[[#This Row],[N°]]="","",VLOOKUP(Table1[[#This Row],[Unité]],Table2[[#All],[Nom de la mini-crèche]:[Qualifié]],11,FALSE))</f>
        <v/>
      </c>
      <c r="F438" s="33"/>
      <c r="G438" s="33"/>
      <c r="H438" s="35"/>
      <c r="I438" s="33"/>
      <c r="J438" s="33"/>
      <c r="K438" s="33"/>
      <c r="L438" s="3"/>
      <c r="M438" s="2" t="str">
        <f>IF(Table1[[#This Row],[N°]]="","",IF(Table1[[#This Row],[Niveau de langue]]=$V$12,Table1[[#This Row],[Nombre d’heures par semaines]],""))</f>
        <v/>
      </c>
      <c r="N438" s="2" t="str">
        <f>IF(Table1[[#This Row],[N°]]="","",IF(Table1[[#This Row],[Niveau de langue]]=$V$13,Table1[[#This Row],[Nombre d’heures par semaines]],""))</f>
        <v/>
      </c>
      <c r="O438" s="2" t="str">
        <f>IF(Table1[[#This Row],[N°]]="","",IF(Table1[[#This Row],[Référent pédagogique]]="OUI",Table1[[#This Row],[Nombre d’heures par semaines]],""))</f>
        <v/>
      </c>
      <c r="P438"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38" s="2"/>
      <c r="R438" s="2"/>
    </row>
    <row r="439" spans="1:18" x14ac:dyDescent="0.25">
      <c r="A439" s="12">
        <v>428</v>
      </c>
      <c r="B439" s="2" t="str">
        <f t="shared" si="6"/>
        <v/>
      </c>
      <c r="C439" s="2"/>
      <c r="D439" s="33"/>
      <c r="E439" s="34" t="str">
        <f>IF(Table1[[#This Row],[N°]]="","",VLOOKUP(Table1[[#This Row],[Unité]],Table2[[#All],[Nom de la mini-crèche]:[Qualifié]],11,FALSE))</f>
        <v/>
      </c>
      <c r="F439" s="33"/>
      <c r="G439" s="33"/>
      <c r="H439" s="35"/>
      <c r="I439" s="33"/>
      <c r="J439" s="33"/>
      <c r="K439" s="33"/>
      <c r="L439" s="3"/>
      <c r="M439" s="2" t="str">
        <f>IF(Table1[[#This Row],[N°]]="","",IF(Table1[[#This Row],[Niveau de langue]]=$V$12,Table1[[#This Row],[Nombre d’heures par semaines]],""))</f>
        <v/>
      </c>
      <c r="N439" s="2" t="str">
        <f>IF(Table1[[#This Row],[N°]]="","",IF(Table1[[#This Row],[Niveau de langue]]=$V$13,Table1[[#This Row],[Nombre d’heures par semaines]],""))</f>
        <v/>
      </c>
      <c r="O439" s="2" t="str">
        <f>IF(Table1[[#This Row],[N°]]="","",IF(Table1[[#This Row],[Référent pédagogique]]="OUI",Table1[[#This Row],[Nombre d’heures par semaines]],""))</f>
        <v/>
      </c>
      <c r="P439"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39" s="2"/>
      <c r="R439" s="2"/>
    </row>
    <row r="440" spans="1:18" x14ac:dyDescent="0.25">
      <c r="A440" s="12">
        <v>429</v>
      </c>
      <c r="B440" s="2" t="str">
        <f t="shared" si="6"/>
        <v/>
      </c>
      <c r="C440" s="2"/>
      <c r="D440" s="33"/>
      <c r="E440" s="34" t="str">
        <f>IF(Table1[[#This Row],[N°]]="","",VLOOKUP(Table1[[#This Row],[Unité]],Table2[[#All],[Nom de la mini-crèche]:[Qualifié]],11,FALSE))</f>
        <v/>
      </c>
      <c r="F440" s="33"/>
      <c r="G440" s="33"/>
      <c r="H440" s="35"/>
      <c r="I440" s="33"/>
      <c r="J440" s="33"/>
      <c r="K440" s="33"/>
      <c r="L440" s="3"/>
      <c r="M440" s="2" t="str">
        <f>IF(Table1[[#This Row],[N°]]="","",IF(Table1[[#This Row],[Niveau de langue]]=$V$12,Table1[[#This Row],[Nombre d’heures par semaines]],""))</f>
        <v/>
      </c>
      <c r="N440" s="2" t="str">
        <f>IF(Table1[[#This Row],[N°]]="","",IF(Table1[[#This Row],[Niveau de langue]]=$V$13,Table1[[#This Row],[Nombre d’heures par semaines]],""))</f>
        <v/>
      </c>
      <c r="O440" s="2" t="str">
        <f>IF(Table1[[#This Row],[N°]]="","",IF(Table1[[#This Row],[Référent pédagogique]]="OUI",Table1[[#This Row],[Nombre d’heures par semaines]],""))</f>
        <v/>
      </c>
      <c r="P440"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40" s="2"/>
      <c r="R440" s="2"/>
    </row>
    <row r="441" spans="1:18" x14ac:dyDescent="0.25">
      <c r="A441" s="12">
        <v>430</v>
      </c>
      <c r="B441" s="2" t="str">
        <f t="shared" si="6"/>
        <v/>
      </c>
      <c r="C441" s="2"/>
      <c r="D441" s="33"/>
      <c r="E441" s="34" t="str">
        <f>IF(Table1[[#This Row],[N°]]="","",VLOOKUP(Table1[[#This Row],[Unité]],Table2[[#All],[Nom de la mini-crèche]:[Qualifié]],11,FALSE))</f>
        <v/>
      </c>
      <c r="F441" s="33"/>
      <c r="G441" s="33"/>
      <c r="H441" s="35"/>
      <c r="I441" s="33"/>
      <c r="J441" s="33"/>
      <c r="K441" s="33"/>
      <c r="L441" s="3"/>
      <c r="M441" s="2" t="str">
        <f>IF(Table1[[#This Row],[N°]]="","",IF(Table1[[#This Row],[Niveau de langue]]=$V$12,Table1[[#This Row],[Nombre d’heures par semaines]],""))</f>
        <v/>
      </c>
      <c r="N441" s="2" t="str">
        <f>IF(Table1[[#This Row],[N°]]="","",IF(Table1[[#This Row],[Niveau de langue]]=$V$13,Table1[[#This Row],[Nombre d’heures par semaines]],""))</f>
        <v/>
      </c>
      <c r="O441" s="2" t="str">
        <f>IF(Table1[[#This Row],[N°]]="","",IF(Table1[[#This Row],[Référent pédagogique]]="OUI",Table1[[#This Row],[Nombre d’heures par semaines]],""))</f>
        <v/>
      </c>
      <c r="P441"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41" s="2"/>
      <c r="R441" s="2"/>
    </row>
    <row r="442" spans="1:18" x14ac:dyDescent="0.25">
      <c r="A442" s="12">
        <v>431</v>
      </c>
      <c r="B442" s="2" t="str">
        <f t="shared" si="6"/>
        <v/>
      </c>
      <c r="C442" s="2"/>
      <c r="D442" s="33"/>
      <c r="E442" s="34" t="str">
        <f>IF(Table1[[#This Row],[N°]]="","",VLOOKUP(Table1[[#This Row],[Unité]],Table2[[#All],[Nom de la mini-crèche]:[Qualifié]],11,FALSE))</f>
        <v/>
      </c>
      <c r="F442" s="33"/>
      <c r="G442" s="33"/>
      <c r="H442" s="35"/>
      <c r="I442" s="33"/>
      <c r="J442" s="33"/>
      <c r="K442" s="33"/>
      <c r="L442" s="3"/>
      <c r="M442" s="2" t="str">
        <f>IF(Table1[[#This Row],[N°]]="","",IF(Table1[[#This Row],[Niveau de langue]]=$V$12,Table1[[#This Row],[Nombre d’heures par semaines]],""))</f>
        <v/>
      </c>
      <c r="N442" s="2" t="str">
        <f>IF(Table1[[#This Row],[N°]]="","",IF(Table1[[#This Row],[Niveau de langue]]=$V$13,Table1[[#This Row],[Nombre d’heures par semaines]],""))</f>
        <v/>
      </c>
      <c r="O442" s="2" t="str">
        <f>IF(Table1[[#This Row],[N°]]="","",IF(Table1[[#This Row],[Référent pédagogique]]="OUI",Table1[[#This Row],[Nombre d’heures par semaines]],""))</f>
        <v/>
      </c>
      <c r="P442"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42" s="2"/>
      <c r="R442" s="2"/>
    </row>
    <row r="443" spans="1:18" x14ac:dyDescent="0.25">
      <c r="A443" s="12">
        <v>432</v>
      </c>
      <c r="B443" s="2" t="str">
        <f t="shared" si="6"/>
        <v/>
      </c>
      <c r="C443" s="2"/>
      <c r="D443" s="33"/>
      <c r="E443" s="34" t="str">
        <f>IF(Table1[[#This Row],[N°]]="","",VLOOKUP(Table1[[#This Row],[Unité]],Table2[[#All],[Nom de la mini-crèche]:[Qualifié]],11,FALSE))</f>
        <v/>
      </c>
      <c r="F443" s="33"/>
      <c r="G443" s="33"/>
      <c r="H443" s="35"/>
      <c r="I443" s="33"/>
      <c r="J443" s="33"/>
      <c r="K443" s="33"/>
      <c r="L443" s="3"/>
      <c r="M443" s="2" t="str">
        <f>IF(Table1[[#This Row],[N°]]="","",IF(Table1[[#This Row],[Niveau de langue]]=$V$12,Table1[[#This Row],[Nombre d’heures par semaines]],""))</f>
        <v/>
      </c>
      <c r="N443" s="2" t="str">
        <f>IF(Table1[[#This Row],[N°]]="","",IF(Table1[[#This Row],[Niveau de langue]]=$V$13,Table1[[#This Row],[Nombre d’heures par semaines]],""))</f>
        <v/>
      </c>
      <c r="O443" s="2" t="str">
        <f>IF(Table1[[#This Row],[N°]]="","",IF(Table1[[#This Row],[Référent pédagogique]]="OUI",Table1[[#This Row],[Nombre d’heures par semaines]],""))</f>
        <v/>
      </c>
      <c r="P443"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43" s="2"/>
      <c r="R443" s="2"/>
    </row>
    <row r="444" spans="1:18" x14ac:dyDescent="0.25">
      <c r="A444" s="12">
        <v>433</v>
      </c>
      <c r="B444" s="2" t="str">
        <f t="shared" si="6"/>
        <v/>
      </c>
      <c r="C444" s="2"/>
      <c r="D444" s="33"/>
      <c r="E444" s="34" t="str">
        <f>IF(Table1[[#This Row],[N°]]="","",VLOOKUP(Table1[[#This Row],[Unité]],Table2[[#All],[Nom de la mini-crèche]:[Qualifié]],11,FALSE))</f>
        <v/>
      </c>
      <c r="F444" s="33"/>
      <c r="G444" s="33"/>
      <c r="H444" s="35"/>
      <c r="I444" s="33"/>
      <c r="J444" s="33"/>
      <c r="K444" s="33"/>
      <c r="L444" s="3"/>
      <c r="M444" s="2" t="str">
        <f>IF(Table1[[#This Row],[N°]]="","",IF(Table1[[#This Row],[Niveau de langue]]=$V$12,Table1[[#This Row],[Nombre d’heures par semaines]],""))</f>
        <v/>
      </c>
      <c r="N444" s="2" t="str">
        <f>IF(Table1[[#This Row],[N°]]="","",IF(Table1[[#This Row],[Niveau de langue]]=$V$13,Table1[[#This Row],[Nombre d’heures par semaines]],""))</f>
        <v/>
      </c>
      <c r="O444" s="2" t="str">
        <f>IF(Table1[[#This Row],[N°]]="","",IF(Table1[[#This Row],[Référent pédagogique]]="OUI",Table1[[#This Row],[Nombre d’heures par semaines]],""))</f>
        <v/>
      </c>
      <c r="P444"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44" s="2"/>
      <c r="R444" s="2"/>
    </row>
    <row r="445" spans="1:18" x14ac:dyDescent="0.25">
      <c r="A445" s="12">
        <v>434</v>
      </c>
      <c r="B445" s="2" t="str">
        <f t="shared" si="6"/>
        <v/>
      </c>
      <c r="C445" s="2"/>
      <c r="D445" s="33"/>
      <c r="E445" s="34" t="str">
        <f>IF(Table1[[#This Row],[N°]]="","",VLOOKUP(Table1[[#This Row],[Unité]],Table2[[#All],[Nom de la mini-crèche]:[Qualifié]],11,FALSE))</f>
        <v/>
      </c>
      <c r="F445" s="33"/>
      <c r="G445" s="33"/>
      <c r="H445" s="35"/>
      <c r="I445" s="33"/>
      <c r="J445" s="33"/>
      <c r="K445" s="33"/>
      <c r="L445" s="3"/>
      <c r="M445" s="2" t="str">
        <f>IF(Table1[[#This Row],[N°]]="","",IF(Table1[[#This Row],[Niveau de langue]]=$V$12,Table1[[#This Row],[Nombre d’heures par semaines]],""))</f>
        <v/>
      </c>
      <c r="N445" s="2" t="str">
        <f>IF(Table1[[#This Row],[N°]]="","",IF(Table1[[#This Row],[Niveau de langue]]=$V$13,Table1[[#This Row],[Nombre d’heures par semaines]],""))</f>
        <v/>
      </c>
      <c r="O445" s="2" t="str">
        <f>IF(Table1[[#This Row],[N°]]="","",IF(Table1[[#This Row],[Référent pédagogique]]="OUI",Table1[[#This Row],[Nombre d’heures par semaines]],""))</f>
        <v/>
      </c>
      <c r="P445"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45" s="2"/>
      <c r="R445" s="2"/>
    </row>
    <row r="446" spans="1:18" x14ac:dyDescent="0.25">
      <c r="A446" s="12">
        <v>435</v>
      </c>
      <c r="B446" s="2" t="str">
        <f t="shared" si="6"/>
        <v/>
      </c>
      <c r="C446" s="2"/>
      <c r="D446" s="33"/>
      <c r="E446" s="34" t="str">
        <f>IF(Table1[[#This Row],[N°]]="","",VLOOKUP(Table1[[#This Row],[Unité]],Table2[[#All],[Nom de la mini-crèche]:[Qualifié]],11,FALSE))</f>
        <v/>
      </c>
      <c r="F446" s="33"/>
      <c r="G446" s="33"/>
      <c r="H446" s="35"/>
      <c r="I446" s="33"/>
      <c r="J446" s="33"/>
      <c r="K446" s="33"/>
      <c r="L446" s="3"/>
      <c r="M446" s="2" t="str">
        <f>IF(Table1[[#This Row],[N°]]="","",IF(Table1[[#This Row],[Niveau de langue]]=$V$12,Table1[[#This Row],[Nombre d’heures par semaines]],""))</f>
        <v/>
      </c>
      <c r="N446" s="2" t="str">
        <f>IF(Table1[[#This Row],[N°]]="","",IF(Table1[[#This Row],[Niveau de langue]]=$V$13,Table1[[#This Row],[Nombre d’heures par semaines]],""))</f>
        <v/>
      </c>
      <c r="O446" s="2" t="str">
        <f>IF(Table1[[#This Row],[N°]]="","",IF(Table1[[#This Row],[Référent pédagogique]]="OUI",Table1[[#This Row],[Nombre d’heures par semaines]],""))</f>
        <v/>
      </c>
      <c r="P446"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46" s="2"/>
      <c r="R446" s="2"/>
    </row>
    <row r="447" spans="1:18" x14ac:dyDescent="0.25">
      <c r="A447" s="12">
        <v>436</v>
      </c>
      <c r="B447" s="2" t="str">
        <f t="shared" si="6"/>
        <v/>
      </c>
      <c r="C447" s="2"/>
      <c r="D447" s="33"/>
      <c r="E447" s="34" t="str">
        <f>IF(Table1[[#This Row],[N°]]="","",VLOOKUP(Table1[[#This Row],[Unité]],Table2[[#All],[Nom de la mini-crèche]:[Qualifié]],11,FALSE))</f>
        <v/>
      </c>
      <c r="F447" s="33"/>
      <c r="G447" s="33"/>
      <c r="H447" s="35"/>
      <c r="I447" s="33"/>
      <c r="J447" s="33"/>
      <c r="K447" s="33"/>
      <c r="L447" s="3"/>
      <c r="M447" s="2" t="str">
        <f>IF(Table1[[#This Row],[N°]]="","",IF(Table1[[#This Row],[Niveau de langue]]=$V$12,Table1[[#This Row],[Nombre d’heures par semaines]],""))</f>
        <v/>
      </c>
      <c r="N447" s="2" t="str">
        <f>IF(Table1[[#This Row],[N°]]="","",IF(Table1[[#This Row],[Niveau de langue]]=$V$13,Table1[[#This Row],[Nombre d’heures par semaines]],""))</f>
        <v/>
      </c>
      <c r="O447" s="2" t="str">
        <f>IF(Table1[[#This Row],[N°]]="","",IF(Table1[[#This Row],[Référent pédagogique]]="OUI",Table1[[#This Row],[Nombre d’heures par semaines]],""))</f>
        <v/>
      </c>
      <c r="P447"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47" s="2"/>
      <c r="R447" s="2"/>
    </row>
    <row r="448" spans="1:18" x14ac:dyDescent="0.25">
      <c r="A448" s="12">
        <v>437</v>
      </c>
      <c r="B448" s="2" t="str">
        <f t="shared" si="6"/>
        <v/>
      </c>
      <c r="C448" s="2"/>
      <c r="D448" s="33"/>
      <c r="E448" s="34" t="str">
        <f>IF(Table1[[#This Row],[N°]]="","",VLOOKUP(Table1[[#This Row],[Unité]],Table2[[#All],[Nom de la mini-crèche]:[Qualifié]],11,FALSE))</f>
        <v/>
      </c>
      <c r="F448" s="33"/>
      <c r="G448" s="33"/>
      <c r="H448" s="35"/>
      <c r="I448" s="33"/>
      <c r="J448" s="33"/>
      <c r="K448" s="33"/>
      <c r="L448" s="3"/>
      <c r="M448" s="2" t="str">
        <f>IF(Table1[[#This Row],[N°]]="","",IF(Table1[[#This Row],[Niveau de langue]]=$V$12,Table1[[#This Row],[Nombre d’heures par semaines]],""))</f>
        <v/>
      </c>
      <c r="N448" s="2" t="str">
        <f>IF(Table1[[#This Row],[N°]]="","",IF(Table1[[#This Row],[Niveau de langue]]=$V$13,Table1[[#This Row],[Nombre d’heures par semaines]],""))</f>
        <v/>
      </c>
      <c r="O448" s="2" t="str">
        <f>IF(Table1[[#This Row],[N°]]="","",IF(Table1[[#This Row],[Référent pédagogique]]="OUI",Table1[[#This Row],[Nombre d’heures par semaines]],""))</f>
        <v/>
      </c>
      <c r="P448"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48" s="2"/>
      <c r="R448" s="2"/>
    </row>
    <row r="449" spans="1:18" x14ac:dyDescent="0.25">
      <c r="A449" s="12">
        <v>438</v>
      </c>
      <c r="B449" s="2" t="str">
        <f t="shared" si="6"/>
        <v/>
      </c>
      <c r="C449" s="2"/>
      <c r="D449" s="33"/>
      <c r="E449" s="34" t="str">
        <f>IF(Table1[[#This Row],[N°]]="","",VLOOKUP(Table1[[#This Row],[Unité]],Table2[[#All],[Nom de la mini-crèche]:[Qualifié]],11,FALSE))</f>
        <v/>
      </c>
      <c r="F449" s="33"/>
      <c r="G449" s="33"/>
      <c r="H449" s="35"/>
      <c r="I449" s="33"/>
      <c r="J449" s="33"/>
      <c r="K449" s="33"/>
      <c r="L449" s="3"/>
      <c r="M449" s="2" t="str">
        <f>IF(Table1[[#This Row],[N°]]="","",IF(Table1[[#This Row],[Niveau de langue]]=$V$12,Table1[[#This Row],[Nombre d’heures par semaines]],""))</f>
        <v/>
      </c>
      <c r="N449" s="2" t="str">
        <f>IF(Table1[[#This Row],[N°]]="","",IF(Table1[[#This Row],[Niveau de langue]]=$V$13,Table1[[#This Row],[Nombre d’heures par semaines]],""))</f>
        <v/>
      </c>
      <c r="O449" s="2" t="str">
        <f>IF(Table1[[#This Row],[N°]]="","",IF(Table1[[#This Row],[Référent pédagogique]]="OUI",Table1[[#This Row],[Nombre d’heures par semaines]],""))</f>
        <v/>
      </c>
      <c r="P449"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49" s="2"/>
      <c r="R449" s="2"/>
    </row>
    <row r="450" spans="1:18" x14ac:dyDescent="0.25">
      <c r="A450" s="12">
        <v>439</v>
      </c>
      <c r="B450" s="2" t="str">
        <f t="shared" si="6"/>
        <v/>
      </c>
      <c r="C450" s="2"/>
      <c r="D450" s="33"/>
      <c r="E450" s="34" t="str">
        <f>IF(Table1[[#This Row],[N°]]="","",VLOOKUP(Table1[[#This Row],[Unité]],Table2[[#All],[Nom de la mini-crèche]:[Qualifié]],11,FALSE))</f>
        <v/>
      </c>
      <c r="F450" s="33"/>
      <c r="G450" s="33"/>
      <c r="H450" s="35"/>
      <c r="I450" s="33"/>
      <c r="J450" s="33"/>
      <c r="K450" s="33"/>
      <c r="L450" s="3"/>
      <c r="M450" s="2" t="str">
        <f>IF(Table1[[#This Row],[N°]]="","",IF(Table1[[#This Row],[Niveau de langue]]=$V$12,Table1[[#This Row],[Nombre d’heures par semaines]],""))</f>
        <v/>
      </c>
      <c r="N450" s="2" t="str">
        <f>IF(Table1[[#This Row],[N°]]="","",IF(Table1[[#This Row],[Niveau de langue]]=$V$13,Table1[[#This Row],[Nombre d’heures par semaines]],""))</f>
        <v/>
      </c>
      <c r="O450" s="2" t="str">
        <f>IF(Table1[[#This Row],[N°]]="","",IF(Table1[[#This Row],[Référent pédagogique]]="OUI",Table1[[#This Row],[Nombre d’heures par semaines]],""))</f>
        <v/>
      </c>
      <c r="P450"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50" s="2"/>
      <c r="R450" s="2"/>
    </row>
    <row r="451" spans="1:18" x14ac:dyDescent="0.25">
      <c r="A451" s="12">
        <v>440</v>
      </c>
      <c r="B451" s="2" t="str">
        <f t="shared" si="6"/>
        <v/>
      </c>
      <c r="C451" s="2"/>
      <c r="D451" s="33"/>
      <c r="E451" s="34" t="str">
        <f>IF(Table1[[#This Row],[N°]]="","",VLOOKUP(Table1[[#This Row],[Unité]],Table2[[#All],[Nom de la mini-crèche]:[Qualifié]],11,FALSE))</f>
        <v/>
      </c>
      <c r="F451" s="33"/>
      <c r="G451" s="33"/>
      <c r="H451" s="35"/>
      <c r="I451" s="33"/>
      <c r="J451" s="33"/>
      <c r="K451" s="33"/>
      <c r="L451" s="3"/>
      <c r="M451" s="2" t="str">
        <f>IF(Table1[[#This Row],[N°]]="","",IF(Table1[[#This Row],[Niveau de langue]]=$V$12,Table1[[#This Row],[Nombre d’heures par semaines]],""))</f>
        <v/>
      </c>
      <c r="N451" s="2" t="str">
        <f>IF(Table1[[#This Row],[N°]]="","",IF(Table1[[#This Row],[Niveau de langue]]=$V$13,Table1[[#This Row],[Nombre d’heures par semaines]],""))</f>
        <v/>
      </c>
      <c r="O451" s="2" t="str">
        <f>IF(Table1[[#This Row],[N°]]="","",IF(Table1[[#This Row],[Référent pédagogique]]="OUI",Table1[[#This Row],[Nombre d’heures par semaines]],""))</f>
        <v/>
      </c>
      <c r="P451"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51" s="2"/>
      <c r="R451" s="2"/>
    </row>
    <row r="452" spans="1:18" x14ac:dyDescent="0.25">
      <c r="A452" s="12">
        <v>441</v>
      </c>
      <c r="B452" s="2" t="str">
        <f t="shared" si="6"/>
        <v/>
      </c>
      <c r="C452" s="2"/>
      <c r="D452" s="33"/>
      <c r="E452" s="34" t="str">
        <f>IF(Table1[[#This Row],[N°]]="","",VLOOKUP(Table1[[#This Row],[Unité]],Table2[[#All],[Nom de la mini-crèche]:[Qualifié]],11,FALSE))</f>
        <v/>
      </c>
      <c r="F452" s="33"/>
      <c r="G452" s="33"/>
      <c r="H452" s="35"/>
      <c r="I452" s="33"/>
      <c r="J452" s="33"/>
      <c r="K452" s="33"/>
      <c r="L452" s="3"/>
      <c r="M452" s="2" t="str">
        <f>IF(Table1[[#This Row],[N°]]="","",IF(Table1[[#This Row],[Niveau de langue]]=$V$12,Table1[[#This Row],[Nombre d’heures par semaines]],""))</f>
        <v/>
      </c>
      <c r="N452" s="2" t="str">
        <f>IF(Table1[[#This Row],[N°]]="","",IF(Table1[[#This Row],[Niveau de langue]]=$V$13,Table1[[#This Row],[Nombre d’heures par semaines]],""))</f>
        <v/>
      </c>
      <c r="O452" s="2" t="str">
        <f>IF(Table1[[#This Row],[N°]]="","",IF(Table1[[#This Row],[Référent pédagogique]]="OUI",Table1[[#This Row],[Nombre d’heures par semaines]],""))</f>
        <v/>
      </c>
      <c r="P452"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52" s="2"/>
      <c r="R452" s="2"/>
    </row>
    <row r="453" spans="1:18" x14ac:dyDescent="0.25">
      <c r="A453" s="12">
        <v>442</v>
      </c>
      <c r="B453" s="2" t="str">
        <f t="shared" si="6"/>
        <v/>
      </c>
      <c r="C453" s="2"/>
      <c r="D453" s="33"/>
      <c r="E453" s="34" t="str">
        <f>IF(Table1[[#This Row],[N°]]="","",VLOOKUP(Table1[[#This Row],[Unité]],Table2[[#All],[Nom de la mini-crèche]:[Qualifié]],11,FALSE))</f>
        <v/>
      </c>
      <c r="F453" s="33"/>
      <c r="G453" s="33"/>
      <c r="H453" s="35"/>
      <c r="I453" s="33"/>
      <c r="J453" s="33"/>
      <c r="K453" s="33"/>
      <c r="L453" s="3"/>
      <c r="M453" s="2" t="str">
        <f>IF(Table1[[#This Row],[N°]]="","",IF(Table1[[#This Row],[Niveau de langue]]=$V$12,Table1[[#This Row],[Nombre d’heures par semaines]],""))</f>
        <v/>
      </c>
      <c r="N453" s="2" t="str">
        <f>IF(Table1[[#This Row],[N°]]="","",IF(Table1[[#This Row],[Niveau de langue]]=$V$13,Table1[[#This Row],[Nombre d’heures par semaines]],""))</f>
        <v/>
      </c>
      <c r="O453" s="2" t="str">
        <f>IF(Table1[[#This Row],[N°]]="","",IF(Table1[[#This Row],[Référent pédagogique]]="OUI",Table1[[#This Row],[Nombre d’heures par semaines]],""))</f>
        <v/>
      </c>
      <c r="P453"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53" s="2"/>
      <c r="R453" s="2"/>
    </row>
    <row r="454" spans="1:18" x14ac:dyDescent="0.25">
      <c r="A454" s="12">
        <v>443</v>
      </c>
      <c r="B454" s="2" t="str">
        <f t="shared" si="6"/>
        <v/>
      </c>
      <c r="C454" s="2"/>
      <c r="D454" s="33"/>
      <c r="E454" s="34" t="str">
        <f>IF(Table1[[#This Row],[N°]]="","",VLOOKUP(Table1[[#This Row],[Unité]],Table2[[#All],[Nom de la mini-crèche]:[Qualifié]],11,FALSE))</f>
        <v/>
      </c>
      <c r="F454" s="33"/>
      <c r="G454" s="33"/>
      <c r="H454" s="35"/>
      <c r="I454" s="33"/>
      <c r="J454" s="33"/>
      <c r="K454" s="33"/>
      <c r="L454" s="3"/>
      <c r="M454" s="2" t="str">
        <f>IF(Table1[[#This Row],[N°]]="","",IF(Table1[[#This Row],[Niveau de langue]]=$V$12,Table1[[#This Row],[Nombre d’heures par semaines]],""))</f>
        <v/>
      </c>
      <c r="N454" s="2" t="str">
        <f>IF(Table1[[#This Row],[N°]]="","",IF(Table1[[#This Row],[Niveau de langue]]=$V$13,Table1[[#This Row],[Nombre d’heures par semaines]],""))</f>
        <v/>
      </c>
      <c r="O454" s="2" t="str">
        <f>IF(Table1[[#This Row],[N°]]="","",IF(Table1[[#This Row],[Référent pédagogique]]="OUI",Table1[[#This Row],[Nombre d’heures par semaines]],""))</f>
        <v/>
      </c>
      <c r="P454"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54" s="2"/>
      <c r="R454" s="2"/>
    </row>
    <row r="455" spans="1:18" x14ac:dyDescent="0.25">
      <c r="A455" s="12">
        <v>444</v>
      </c>
      <c r="B455" s="2" t="str">
        <f t="shared" si="6"/>
        <v/>
      </c>
      <c r="C455" s="2"/>
      <c r="D455" s="33"/>
      <c r="E455" s="34" t="str">
        <f>IF(Table1[[#This Row],[N°]]="","",VLOOKUP(Table1[[#This Row],[Unité]],Table2[[#All],[Nom de la mini-crèche]:[Qualifié]],11,FALSE))</f>
        <v/>
      </c>
      <c r="F455" s="33"/>
      <c r="G455" s="33"/>
      <c r="H455" s="35"/>
      <c r="I455" s="33"/>
      <c r="J455" s="33"/>
      <c r="K455" s="33"/>
      <c r="L455" s="3"/>
      <c r="M455" s="2" t="str">
        <f>IF(Table1[[#This Row],[N°]]="","",IF(Table1[[#This Row],[Niveau de langue]]=$V$12,Table1[[#This Row],[Nombre d’heures par semaines]],""))</f>
        <v/>
      </c>
      <c r="N455" s="2" t="str">
        <f>IF(Table1[[#This Row],[N°]]="","",IF(Table1[[#This Row],[Niveau de langue]]=$V$13,Table1[[#This Row],[Nombre d’heures par semaines]],""))</f>
        <v/>
      </c>
      <c r="O455" s="2" t="str">
        <f>IF(Table1[[#This Row],[N°]]="","",IF(Table1[[#This Row],[Référent pédagogique]]="OUI",Table1[[#This Row],[Nombre d’heures par semaines]],""))</f>
        <v/>
      </c>
      <c r="P455"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55" s="2"/>
      <c r="R455" s="2"/>
    </row>
    <row r="456" spans="1:18" x14ac:dyDescent="0.25">
      <c r="A456" s="12">
        <v>445</v>
      </c>
      <c r="B456" s="2" t="str">
        <f t="shared" si="6"/>
        <v/>
      </c>
      <c r="C456" s="2"/>
      <c r="D456" s="33"/>
      <c r="E456" s="34" t="str">
        <f>IF(Table1[[#This Row],[N°]]="","",VLOOKUP(Table1[[#This Row],[Unité]],Table2[[#All],[Nom de la mini-crèche]:[Qualifié]],11,FALSE))</f>
        <v/>
      </c>
      <c r="F456" s="33"/>
      <c r="G456" s="33"/>
      <c r="H456" s="35"/>
      <c r="I456" s="33"/>
      <c r="J456" s="33"/>
      <c r="K456" s="33"/>
      <c r="L456" s="3"/>
      <c r="M456" s="2" t="str">
        <f>IF(Table1[[#This Row],[N°]]="","",IF(Table1[[#This Row],[Niveau de langue]]=$V$12,Table1[[#This Row],[Nombre d’heures par semaines]],""))</f>
        <v/>
      </c>
      <c r="N456" s="2" t="str">
        <f>IF(Table1[[#This Row],[N°]]="","",IF(Table1[[#This Row],[Niveau de langue]]=$V$13,Table1[[#This Row],[Nombre d’heures par semaines]],""))</f>
        <v/>
      </c>
      <c r="O456" s="2" t="str">
        <f>IF(Table1[[#This Row],[N°]]="","",IF(Table1[[#This Row],[Référent pédagogique]]="OUI",Table1[[#This Row],[Nombre d’heures par semaines]],""))</f>
        <v/>
      </c>
      <c r="P456"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56" s="2"/>
      <c r="R456" s="2"/>
    </row>
    <row r="457" spans="1:18" x14ac:dyDescent="0.25">
      <c r="A457" s="12">
        <v>446</v>
      </c>
      <c r="B457" s="2" t="str">
        <f t="shared" si="6"/>
        <v/>
      </c>
      <c r="C457" s="2"/>
      <c r="D457" s="33"/>
      <c r="E457" s="34" t="str">
        <f>IF(Table1[[#This Row],[N°]]="","",VLOOKUP(Table1[[#This Row],[Unité]],Table2[[#All],[Nom de la mini-crèche]:[Qualifié]],11,FALSE))</f>
        <v/>
      </c>
      <c r="F457" s="33"/>
      <c r="G457" s="33"/>
      <c r="H457" s="35"/>
      <c r="I457" s="33"/>
      <c r="J457" s="33"/>
      <c r="K457" s="33"/>
      <c r="L457" s="3"/>
      <c r="M457" s="2" t="str">
        <f>IF(Table1[[#This Row],[N°]]="","",IF(Table1[[#This Row],[Niveau de langue]]=$V$12,Table1[[#This Row],[Nombre d’heures par semaines]],""))</f>
        <v/>
      </c>
      <c r="N457" s="2" t="str">
        <f>IF(Table1[[#This Row],[N°]]="","",IF(Table1[[#This Row],[Niveau de langue]]=$V$13,Table1[[#This Row],[Nombre d’heures par semaines]],""))</f>
        <v/>
      </c>
      <c r="O457" s="2" t="str">
        <f>IF(Table1[[#This Row],[N°]]="","",IF(Table1[[#This Row],[Référent pédagogique]]="OUI",Table1[[#This Row],[Nombre d’heures par semaines]],""))</f>
        <v/>
      </c>
      <c r="P457"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57" s="2"/>
      <c r="R457" s="2"/>
    </row>
    <row r="458" spans="1:18" x14ac:dyDescent="0.25">
      <c r="A458" s="12">
        <v>447</v>
      </c>
      <c r="B458" s="2" t="str">
        <f t="shared" si="6"/>
        <v/>
      </c>
      <c r="C458" s="2"/>
      <c r="D458" s="33"/>
      <c r="E458" s="34" t="str">
        <f>IF(Table1[[#This Row],[N°]]="","",VLOOKUP(Table1[[#This Row],[Unité]],Table2[[#All],[Nom de la mini-crèche]:[Qualifié]],11,FALSE))</f>
        <v/>
      </c>
      <c r="F458" s="33"/>
      <c r="G458" s="33"/>
      <c r="H458" s="35"/>
      <c r="I458" s="33"/>
      <c r="J458" s="33"/>
      <c r="K458" s="33"/>
      <c r="L458" s="3"/>
      <c r="M458" s="2" t="str">
        <f>IF(Table1[[#This Row],[N°]]="","",IF(Table1[[#This Row],[Niveau de langue]]=$V$12,Table1[[#This Row],[Nombre d’heures par semaines]],""))</f>
        <v/>
      </c>
      <c r="N458" s="2" t="str">
        <f>IF(Table1[[#This Row],[N°]]="","",IF(Table1[[#This Row],[Niveau de langue]]=$V$13,Table1[[#This Row],[Nombre d’heures par semaines]],""))</f>
        <v/>
      </c>
      <c r="O458" s="2" t="str">
        <f>IF(Table1[[#This Row],[N°]]="","",IF(Table1[[#This Row],[Référent pédagogique]]="OUI",Table1[[#This Row],[Nombre d’heures par semaines]],""))</f>
        <v/>
      </c>
      <c r="P458"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58" s="2"/>
      <c r="R458" s="2"/>
    </row>
    <row r="459" spans="1:18" x14ac:dyDescent="0.25">
      <c r="A459" s="12">
        <v>448</v>
      </c>
      <c r="B459" s="2" t="str">
        <f t="shared" si="6"/>
        <v/>
      </c>
      <c r="C459" s="2"/>
      <c r="D459" s="33"/>
      <c r="E459" s="34" t="str">
        <f>IF(Table1[[#This Row],[N°]]="","",VLOOKUP(Table1[[#This Row],[Unité]],Table2[[#All],[Nom de la mini-crèche]:[Qualifié]],11,FALSE))</f>
        <v/>
      </c>
      <c r="F459" s="33"/>
      <c r="G459" s="33"/>
      <c r="H459" s="35"/>
      <c r="I459" s="33"/>
      <c r="J459" s="33"/>
      <c r="K459" s="33"/>
      <c r="L459" s="3"/>
      <c r="M459" s="2" t="str">
        <f>IF(Table1[[#This Row],[N°]]="","",IF(Table1[[#This Row],[Niveau de langue]]=$V$12,Table1[[#This Row],[Nombre d’heures par semaines]],""))</f>
        <v/>
      </c>
      <c r="N459" s="2" t="str">
        <f>IF(Table1[[#This Row],[N°]]="","",IF(Table1[[#This Row],[Niveau de langue]]=$V$13,Table1[[#This Row],[Nombre d’heures par semaines]],""))</f>
        <v/>
      </c>
      <c r="O459" s="2" t="str">
        <f>IF(Table1[[#This Row],[N°]]="","",IF(Table1[[#This Row],[Référent pédagogique]]="OUI",Table1[[#This Row],[Nombre d’heures par semaines]],""))</f>
        <v/>
      </c>
      <c r="P459"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59" s="2"/>
      <c r="R459" s="2"/>
    </row>
    <row r="460" spans="1:18" x14ac:dyDescent="0.25">
      <c r="A460" s="12">
        <v>449</v>
      </c>
      <c r="B460" s="2" t="str">
        <f t="shared" si="6"/>
        <v/>
      </c>
      <c r="C460" s="2"/>
      <c r="D460" s="33"/>
      <c r="E460" s="34" t="str">
        <f>IF(Table1[[#This Row],[N°]]="","",VLOOKUP(Table1[[#This Row],[Unité]],Table2[[#All],[Nom de la mini-crèche]:[Qualifié]],11,FALSE))</f>
        <v/>
      </c>
      <c r="F460" s="33"/>
      <c r="G460" s="33"/>
      <c r="H460" s="35"/>
      <c r="I460" s="33"/>
      <c r="J460" s="33"/>
      <c r="K460" s="33"/>
      <c r="L460" s="3"/>
      <c r="M460" s="2" t="str">
        <f>IF(Table1[[#This Row],[N°]]="","",IF(Table1[[#This Row],[Niveau de langue]]=$V$12,Table1[[#This Row],[Nombre d’heures par semaines]],""))</f>
        <v/>
      </c>
      <c r="N460" s="2" t="str">
        <f>IF(Table1[[#This Row],[N°]]="","",IF(Table1[[#This Row],[Niveau de langue]]=$V$13,Table1[[#This Row],[Nombre d’heures par semaines]],""))</f>
        <v/>
      </c>
      <c r="O460" s="2" t="str">
        <f>IF(Table1[[#This Row],[N°]]="","",IF(Table1[[#This Row],[Référent pédagogique]]="OUI",Table1[[#This Row],[Nombre d’heures par semaines]],""))</f>
        <v/>
      </c>
      <c r="P460"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60" s="2"/>
      <c r="R460" s="2"/>
    </row>
    <row r="461" spans="1:18" x14ac:dyDescent="0.25">
      <c r="A461" s="12">
        <v>450</v>
      </c>
      <c r="B461" s="2" t="str">
        <f t="shared" ref="B461:B524" si="7">IF(H461="","",A461)</f>
        <v/>
      </c>
      <c r="C461" s="2"/>
      <c r="D461" s="33"/>
      <c r="E461" s="34" t="str">
        <f>IF(Table1[[#This Row],[N°]]="","",VLOOKUP(Table1[[#This Row],[Unité]],Table2[[#All],[Nom de la mini-crèche]:[Qualifié]],11,FALSE))</f>
        <v/>
      </c>
      <c r="F461" s="33"/>
      <c r="G461" s="33"/>
      <c r="H461" s="35"/>
      <c r="I461" s="33"/>
      <c r="J461" s="33"/>
      <c r="K461" s="33"/>
      <c r="L461" s="3"/>
      <c r="M461" s="2" t="str">
        <f>IF(Table1[[#This Row],[N°]]="","",IF(Table1[[#This Row],[Niveau de langue]]=$V$12,Table1[[#This Row],[Nombre d’heures par semaines]],""))</f>
        <v/>
      </c>
      <c r="N461" s="2" t="str">
        <f>IF(Table1[[#This Row],[N°]]="","",IF(Table1[[#This Row],[Niveau de langue]]=$V$13,Table1[[#This Row],[Nombre d’heures par semaines]],""))</f>
        <v/>
      </c>
      <c r="O461" s="2" t="str">
        <f>IF(Table1[[#This Row],[N°]]="","",IF(Table1[[#This Row],[Référent pédagogique]]="OUI",Table1[[#This Row],[Nombre d’heures par semaines]],""))</f>
        <v/>
      </c>
      <c r="P461"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61" s="2"/>
      <c r="R461" s="2"/>
    </row>
    <row r="462" spans="1:18" x14ac:dyDescent="0.25">
      <c r="A462" s="12">
        <v>451</v>
      </c>
      <c r="B462" s="2" t="str">
        <f t="shared" si="7"/>
        <v/>
      </c>
      <c r="C462" s="2"/>
      <c r="D462" s="33"/>
      <c r="E462" s="34" t="str">
        <f>IF(Table1[[#This Row],[N°]]="","",VLOOKUP(Table1[[#This Row],[Unité]],Table2[[#All],[Nom de la mini-crèche]:[Qualifié]],11,FALSE))</f>
        <v/>
      </c>
      <c r="F462" s="33"/>
      <c r="G462" s="33"/>
      <c r="H462" s="35"/>
      <c r="I462" s="33"/>
      <c r="J462" s="33"/>
      <c r="K462" s="33"/>
      <c r="L462" s="3"/>
      <c r="M462" s="2" t="str">
        <f>IF(Table1[[#This Row],[N°]]="","",IF(Table1[[#This Row],[Niveau de langue]]=$V$12,Table1[[#This Row],[Nombre d’heures par semaines]],""))</f>
        <v/>
      </c>
      <c r="N462" s="2" t="str">
        <f>IF(Table1[[#This Row],[N°]]="","",IF(Table1[[#This Row],[Niveau de langue]]=$V$13,Table1[[#This Row],[Nombre d’heures par semaines]],""))</f>
        <v/>
      </c>
      <c r="O462" s="2" t="str">
        <f>IF(Table1[[#This Row],[N°]]="","",IF(Table1[[#This Row],[Référent pédagogique]]="OUI",Table1[[#This Row],[Nombre d’heures par semaines]],""))</f>
        <v/>
      </c>
      <c r="P462"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62" s="2"/>
      <c r="R462" s="2"/>
    </row>
    <row r="463" spans="1:18" x14ac:dyDescent="0.25">
      <c r="A463" s="12">
        <v>452</v>
      </c>
      <c r="B463" s="2" t="str">
        <f t="shared" si="7"/>
        <v/>
      </c>
      <c r="C463" s="2"/>
      <c r="D463" s="33"/>
      <c r="E463" s="34" t="str">
        <f>IF(Table1[[#This Row],[N°]]="","",VLOOKUP(Table1[[#This Row],[Unité]],Table2[[#All],[Nom de la mini-crèche]:[Qualifié]],11,FALSE))</f>
        <v/>
      </c>
      <c r="F463" s="33"/>
      <c r="G463" s="33"/>
      <c r="H463" s="35"/>
      <c r="I463" s="33"/>
      <c r="J463" s="33"/>
      <c r="K463" s="33"/>
      <c r="L463" s="3"/>
      <c r="M463" s="2" t="str">
        <f>IF(Table1[[#This Row],[N°]]="","",IF(Table1[[#This Row],[Niveau de langue]]=$V$12,Table1[[#This Row],[Nombre d’heures par semaines]],""))</f>
        <v/>
      </c>
      <c r="N463" s="2" t="str">
        <f>IF(Table1[[#This Row],[N°]]="","",IF(Table1[[#This Row],[Niveau de langue]]=$V$13,Table1[[#This Row],[Nombre d’heures par semaines]],""))</f>
        <v/>
      </c>
      <c r="O463" s="2" t="str">
        <f>IF(Table1[[#This Row],[N°]]="","",IF(Table1[[#This Row],[Référent pédagogique]]="OUI",Table1[[#This Row],[Nombre d’heures par semaines]],""))</f>
        <v/>
      </c>
      <c r="P463"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63" s="2"/>
      <c r="R463" s="2"/>
    </row>
    <row r="464" spans="1:18" x14ac:dyDescent="0.25">
      <c r="A464" s="12">
        <v>453</v>
      </c>
      <c r="B464" s="2" t="str">
        <f t="shared" si="7"/>
        <v/>
      </c>
      <c r="C464" s="2"/>
      <c r="D464" s="33"/>
      <c r="E464" s="34" t="str">
        <f>IF(Table1[[#This Row],[N°]]="","",VLOOKUP(Table1[[#This Row],[Unité]],Table2[[#All],[Nom de la mini-crèche]:[Qualifié]],11,FALSE))</f>
        <v/>
      </c>
      <c r="F464" s="33"/>
      <c r="G464" s="33"/>
      <c r="H464" s="35"/>
      <c r="I464" s="33"/>
      <c r="J464" s="33"/>
      <c r="K464" s="33"/>
      <c r="L464" s="3"/>
      <c r="M464" s="2" t="str">
        <f>IF(Table1[[#This Row],[N°]]="","",IF(Table1[[#This Row],[Niveau de langue]]=$V$12,Table1[[#This Row],[Nombre d’heures par semaines]],""))</f>
        <v/>
      </c>
      <c r="N464" s="2" t="str">
        <f>IF(Table1[[#This Row],[N°]]="","",IF(Table1[[#This Row],[Niveau de langue]]=$V$13,Table1[[#This Row],[Nombre d’heures par semaines]],""))</f>
        <v/>
      </c>
      <c r="O464" s="2" t="str">
        <f>IF(Table1[[#This Row],[N°]]="","",IF(Table1[[#This Row],[Référent pédagogique]]="OUI",Table1[[#This Row],[Nombre d’heures par semaines]],""))</f>
        <v/>
      </c>
      <c r="P464"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64" s="2"/>
      <c r="R464" s="2"/>
    </row>
    <row r="465" spans="1:18" x14ac:dyDescent="0.25">
      <c r="A465" s="12">
        <v>454</v>
      </c>
      <c r="B465" s="2" t="str">
        <f t="shared" si="7"/>
        <v/>
      </c>
      <c r="C465" s="2"/>
      <c r="D465" s="33"/>
      <c r="E465" s="34" t="str">
        <f>IF(Table1[[#This Row],[N°]]="","",VLOOKUP(Table1[[#This Row],[Unité]],Table2[[#All],[Nom de la mini-crèche]:[Qualifié]],11,FALSE))</f>
        <v/>
      </c>
      <c r="F465" s="33"/>
      <c r="G465" s="33"/>
      <c r="H465" s="35"/>
      <c r="I465" s="33"/>
      <c r="J465" s="33"/>
      <c r="K465" s="33"/>
      <c r="L465" s="3"/>
      <c r="M465" s="2" t="str">
        <f>IF(Table1[[#This Row],[N°]]="","",IF(Table1[[#This Row],[Niveau de langue]]=$V$12,Table1[[#This Row],[Nombre d’heures par semaines]],""))</f>
        <v/>
      </c>
      <c r="N465" s="2" t="str">
        <f>IF(Table1[[#This Row],[N°]]="","",IF(Table1[[#This Row],[Niveau de langue]]=$V$13,Table1[[#This Row],[Nombre d’heures par semaines]],""))</f>
        <v/>
      </c>
      <c r="O465" s="2" t="str">
        <f>IF(Table1[[#This Row],[N°]]="","",IF(Table1[[#This Row],[Référent pédagogique]]="OUI",Table1[[#This Row],[Nombre d’heures par semaines]],""))</f>
        <v/>
      </c>
      <c r="P465"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65" s="2"/>
      <c r="R465" s="2"/>
    </row>
    <row r="466" spans="1:18" x14ac:dyDescent="0.25">
      <c r="A466" s="12">
        <v>455</v>
      </c>
      <c r="B466" s="2" t="str">
        <f t="shared" si="7"/>
        <v/>
      </c>
      <c r="C466" s="2"/>
      <c r="D466" s="33"/>
      <c r="E466" s="34" t="str">
        <f>IF(Table1[[#This Row],[N°]]="","",VLOOKUP(Table1[[#This Row],[Unité]],Table2[[#All],[Nom de la mini-crèche]:[Qualifié]],11,FALSE))</f>
        <v/>
      </c>
      <c r="F466" s="33"/>
      <c r="G466" s="33"/>
      <c r="H466" s="35"/>
      <c r="I466" s="33"/>
      <c r="J466" s="33"/>
      <c r="K466" s="33"/>
      <c r="L466" s="3"/>
      <c r="M466" s="2" t="str">
        <f>IF(Table1[[#This Row],[N°]]="","",IF(Table1[[#This Row],[Niveau de langue]]=$V$12,Table1[[#This Row],[Nombre d’heures par semaines]],""))</f>
        <v/>
      </c>
      <c r="N466" s="2" t="str">
        <f>IF(Table1[[#This Row],[N°]]="","",IF(Table1[[#This Row],[Niveau de langue]]=$V$13,Table1[[#This Row],[Nombre d’heures par semaines]],""))</f>
        <v/>
      </c>
      <c r="O466" s="2" t="str">
        <f>IF(Table1[[#This Row],[N°]]="","",IF(Table1[[#This Row],[Référent pédagogique]]="OUI",Table1[[#This Row],[Nombre d’heures par semaines]],""))</f>
        <v/>
      </c>
      <c r="P466"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66" s="2"/>
      <c r="R466" s="2"/>
    </row>
    <row r="467" spans="1:18" x14ac:dyDescent="0.25">
      <c r="A467" s="12">
        <v>456</v>
      </c>
      <c r="B467" s="2" t="str">
        <f t="shared" si="7"/>
        <v/>
      </c>
      <c r="C467" s="2"/>
      <c r="D467" s="33"/>
      <c r="E467" s="34" t="str">
        <f>IF(Table1[[#This Row],[N°]]="","",VLOOKUP(Table1[[#This Row],[Unité]],Table2[[#All],[Nom de la mini-crèche]:[Qualifié]],11,FALSE))</f>
        <v/>
      </c>
      <c r="F467" s="33"/>
      <c r="G467" s="33"/>
      <c r="H467" s="35"/>
      <c r="I467" s="33"/>
      <c r="J467" s="33"/>
      <c r="K467" s="33"/>
      <c r="L467" s="3"/>
      <c r="M467" s="2" t="str">
        <f>IF(Table1[[#This Row],[N°]]="","",IF(Table1[[#This Row],[Niveau de langue]]=$V$12,Table1[[#This Row],[Nombre d’heures par semaines]],""))</f>
        <v/>
      </c>
      <c r="N467" s="2" t="str">
        <f>IF(Table1[[#This Row],[N°]]="","",IF(Table1[[#This Row],[Niveau de langue]]=$V$13,Table1[[#This Row],[Nombre d’heures par semaines]],""))</f>
        <v/>
      </c>
      <c r="O467" s="2" t="str">
        <f>IF(Table1[[#This Row],[N°]]="","",IF(Table1[[#This Row],[Référent pédagogique]]="OUI",Table1[[#This Row],[Nombre d’heures par semaines]],""))</f>
        <v/>
      </c>
      <c r="P467"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67" s="2"/>
      <c r="R467" s="2"/>
    </row>
    <row r="468" spans="1:18" x14ac:dyDescent="0.25">
      <c r="A468" s="12">
        <v>457</v>
      </c>
      <c r="B468" s="2" t="str">
        <f t="shared" si="7"/>
        <v/>
      </c>
      <c r="C468" s="2"/>
      <c r="D468" s="33"/>
      <c r="E468" s="34" t="str">
        <f>IF(Table1[[#This Row],[N°]]="","",VLOOKUP(Table1[[#This Row],[Unité]],Table2[[#All],[Nom de la mini-crèche]:[Qualifié]],11,FALSE))</f>
        <v/>
      </c>
      <c r="F468" s="33"/>
      <c r="G468" s="33"/>
      <c r="H468" s="35"/>
      <c r="I468" s="33"/>
      <c r="J468" s="33"/>
      <c r="K468" s="33"/>
      <c r="L468" s="3"/>
      <c r="M468" s="2" t="str">
        <f>IF(Table1[[#This Row],[N°]]="","",IF(Table1[[#This Row],[Niveau de langue]]=$V$12,Table1[[#This Row],[Nombre d’heures par semaines]],""))</f>
        <v/>
      </c>
      <c r="N468" s="2" t="str">
        <f>IF(Table1[[#This Row],[N°]]="","",IF(Table1[[#This Row],[Niveau de langue]]=$V$13,Table1[[#This Row],[Nombre d’heures par semaines]],""))</f>
        <v/>
      </c>
      <c r="O468" s="2" t="str">
        <f>IF(Table1[[#This Row],[N°]]="","",IF(Table1[[#This Row],[Référent pédagogique]]="OUI",Table1[[#This Row],[Nombre d’heures par semaines]],""))</f>
        <v/>
      </c>
      <c r="P468"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68" s="2"/>
      <c r="R468" s="2"/>
    </row>
    <row r="469" spans="1:18" x14ac:dyDescent="0.25">
      <c r="A469" s="12">
        <v>458</v>
      </c>
      <c r="B469" s="2" t="str">
        <f t="shared" si="7"/>
        <v/>
      </c>
      <c r="C469" s="2"/>
      <c r="D469" s="33"/>
      <c r="E469" s="34" t="str">
        <f>IF(Table1[[#This Row],[N°]]="","",VLOOKUP(Table1[[#This Row],[Unité]],Table2[[#All],[Nom de la mini-crèche]:[Qualifié]],11,FALSE))</f>
        <v/>
      </c>
      <c r="F469" s="33"/>
      <c r="G469" s="33"/>
      <c r="H469" s="35"/>
      <c r="I469" s="33"/>
      <c r="J469" s="33"/>
      <c r="K469" s="33"/>
      <c r="L469" s="3"/>
      <c r="M469" s="2" t="str">
        <f>IF(Table1[[#This Row],[N°]]="","",IF(Table1[[#This Row],[Niveau de langue]]=$V$12,Table1[[#This Row],[Nombre d’heures par semaines]],""))</f>
        <v/>
      </c>
      <c r="N469" s="2" t="str">
        <f>IF(Table1[[#This Row],[N°]]="","",IF(Table1[[#This Row],[Niveau de langue]]=$V$13,Table1[[#This Row],[Nombre d’heures par semaines]],""))</f>
        <v/>
      </c>
      <c r="O469" s="2" t="str">
        <f>IF(Table1[[#This Row],[N°]]="","",IF(Table1[[#This Row],[Référent pédagogique]]="OUI",Table1[[#This Row],[Nombre d’heures par semaines]],""))</f>
        <v/>
      </c>
      <c r="P469"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69" s="2"/>
      <c r="R469" s="2"/>
    </row>
    <row r="470" spans="1:18" x14ac:dyDescent="0.25">
      <c r="A470" s="12">
        <v>459</v>
      </c>
      <c r="B470" s="2" t="str">
        <f t="shared" si="7"/>
        <v/>
      </c>
      <c r="C470" s="2"/>
      <c r="D470" s="33"/>
      <c r="E470" s="34" t="str">
        <f>IF(Table1[[#This Row],[N°]]="","",VLOOKUP(Table1[[#This Row],[Unité]],Table2[[#All],[Nom de la mini-crèche]:[Qualifié]],11,FALSE))</f>
        <v/>
      </c>
      <c r="F470" s="33"/>
      <c r="G470" s="33"/>
      <c r="H470" s="35"/>
      <c r="I470" s="33"/>
      <c r="J470" s="33"/>
      <c r="K470" s="33"/>
      <c r="L470" s="3"/>
      <c r="M470" s="2" t="str">
        <f>IF(Table1[[#This Row],[N°]]="","",IF(Table1[[#This Row],[Niveau de langue]]=$V$12,Table1[[#This Row],[Nombre d’heures par semaines]],""))</f>
        <v/>
      </c>
      <c r="N470" s="2" t="str">
        <f>IF(Table1[[#This Row],[N°]]="","",IF(Table1[[#This Row],[Niveau de langue]]=$V$13,Table1[[#This Row],[Nombre d’heures par semaines]],""))</f>
        <v/>
      </c>
      <c r="O470" s="2" t="str">
        <f>IF(Table1[[#This Row],[N°]]="","",IF(Table1[[#This Row],[Référent pédagogique]]="OUI",Table1[[#This Row],[Nombre d’heures par semaines]],""))</f>
        <v/>
      </c>
      <c r="P470"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70" s="2"/>
      <c r="R470" s="2"/>
    </row>
    <row r="471" spans="1:18" x14ac:dyDescent="0.25">
      <c r="A471" s="12">
        <v>460</v>
      </c>
      <c r="B471" s="2" t="str">
        <f t="shared" si="7"/>
        <v/>
      </c>
      <c r="C471" s="2"/>
      <c r="D471" s="33"/>
      <c r="E471" s="34" t="str">
        <f>IF(Table1[[#This Row],[N°]]="","",VLOOKUP(Table1[[#This Row],[Unité]],Table2[[#All],[Nom de la mini-crèche]:[Qualifié]],11,FALSE))</f>
        <v/>
      </c>
      <c r="F471" s="33"/>
      <c r="G471" s="33"/>
      <c r="H471" s="35"/>
      <c r="I471" s="33"/>
      <c r="J471" s="33"/>
      <c r="K471" s="33"/>
      <c r="L471" s="3"/>
      <c r="M471" s="2" t="str">
        <f>IF(Table1[[#This Row],[N°]]="","",IF(Table1[[#This Row],[Niveau de langue]]=$V$12,Table1[[#This Row],[Nombre d’heures par semaines]],""))</f>
        <v/>
      </c>
      <c r="N471" s="2" t="str">
        <f>IF(Table1[[#This Row],[N°]]="","",IF(Table1[[#This Row],[Niveau de langue]]=$V$13,Table1[[#This Row],[Nombre d’heures par semaines]],""))</f>
        <v/>
      </c>
      <c r="O471" s="2" t="str">
        <f>IF(Table1[[#This Row],[N°]]="","",IF(Table1[[#This Row],[Référent pédagogique]]="OUI",Table1[[#This Row],[Nombre d’heures par semaines]],""))</f>
        <v/>
      </c>
      <c r="P471"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71" s="2"/>
      <c r="R471" s="2"/>
    </row>
    <row r="472" spans="1:18" x14ac:dyDescent="0.25">
      <c r="A472" s="12">
        <v>461</v>
      </c>
      <c r="B472" s="2" t="str">
        <f t="shared" si="7"/>
        <v/>
      </c>
      <c r="C472" s="2"/>
      <c r="D472" s="33"/>
      <c r="E472" s="34" t="str">
        <f>IF(Table1[[#This Row],[N°]]="","",VLOOKUP(Table1[[#This Row],[Unité]],Table2[[#All],[Nom de la mini-crèche]:[Qualifié]],11,FALSE))</f>
        <v/>
      </c>
      <c r="F472" s="33"/>
      <c r="G472" s="33"/>
      <c r="H472" s="35"/>
      <c r="I472" s="33"/>
      <c r="J472" s="33"/>
      <c r="K472" s="33"/>
      <c r="L472" s="3"/>
      <c r="M472" s="2" t="str">
        <f>IF(Table1[[#This Row],[N°]]="","",IF(Table1[[#This Row],[Niveau de langue]]=$V$12,Table1[[#This Row],[Nombre d’heures par semaines]],""))</f>
        <v/>
      </c>
      <c r="N472" s="2" t="str">
        <f>IF(Table1[[#This Row],[N°]]="","",IF(Table1[[#This Row],[Niveau de langue]]=$V$13,Table1[[#This Row],[Nombre d’heures par semaines]],""))</f>
        <v/>
      </c>
      <c r="O472" s="2" t="str">
        <f>IF(Table1[[#This Row],[N°]]="","",IF(Table1[[#This Row],[Référent pédagogique]]="OUI",Table1[[#This Row],[Nombre d’heures par semaines]],""))</f>
        <v/>
      </c>
      <c r="P472"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72" s="2"/>
      <c r="R472" s="2"/>
    </row>
    <row r="473" spans="1:18" x14ac:dyDescent="0.25">
      <c r="A473" s="12">
        <v>462</v>
      </c>
      <c r="B473" s="2" t="str">
        <f t="shared" si="7"/>
        <v/>
      </c>
      <c r="C473" s="2"/>
      <c r="D473" s="33"/>
      <c r="E473" s="34" t="str">
        <f>IF(Table1[[#This Row],[N°]]="","",VLOOKUP(Table1[[#This Row],[Unité]],Table2[[#All],[Nom de la mini-crèche]:[Qualifié]],11,FALSE))</f>
        <v/>
      </c>
      <c r="F473" s="33"/>
      <c r="G473" s="33"/>
      <c r="H473" s="35"/>
      <c r="I473" s="33"/>
      <c r="J473" s="33"/>
      <c r="K473" s="33"/>
      <c r="L473" s="3"/>
      <c r="M473" s="2" t="str">
        <f>IF(Table1[[#This Row],[N°]]="","",IF(Table1[[#This Row],[Niveau de langue]]=$V$12,Table1[[#This Row],[Nombre d’heures par semaines]],""))</f>
        <v/>
      </c>
      <c r="N473" s="2" t="str">
        <f>IF(Table1[[#This Row],[N°]]="","",IF(Table1[[#This Row],[Niveau de langue]]=$V$13,Table1[[#This Row],[Nombre d’heures par semaines]],""))</f>
        <v/>
      </c>
      <c r="O473" s="2" t="str">
        <f>IF(Table1[[#This Row],[N°]]="","",IF(Table1[[#This Row],[Référent pédagogique]]="OUI",Table1[[#This Row],[Nombre d’heures par semaines]],""))</f>
        <v/>
      </c>
      <c r="P473"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73" s="2"/>
      <c r="R473" s="2"/>
    </row>
    <row r="474" spans="1:18" x14ac:dyDescent="0.25">
      <c r="A474" s="12">
        <v>463</v>
      </c>
      <c r="B474" s="2" t="str">
        <f t="shared" si="7"/>
        <v/>
      </c>
      <c r="C474" s="2"/>
      <c r="D474" s="33"/>
      <c r="E474" s="34" t="str">
        <f>IF(Table1[[#This Row],[N°]]="","",VLOOKUP(Table1[[#This Row],[Unité]],Table2[[#All],[Nom de la mini-crèche]:[Qualifié]],11,FALSE))</f>
        <v/>
      </c>
      <c r="F474" s="33"/>
      <c r="G474" s="33"/>
      <c r="H474" s="35"/>
      <c r="I474" s="33"/>
      <c r="J474" s="33"/>
      <c r="K474" s="33"/>
      <c r="L474" s="3"/>
      <c r="M474" s="2" t="str">
        <f>IF(Table1[[#This Row],[N°]]="","",IF(Table1[[#This Row],[Niveau de langue]]=$V$12,Table1[[#This Row],[Nombre d’heures par semaines]],""))</f>
        <v/>
      </c>
      <c r="N474" s="2" t="str">
        <f>IF(Table1[[#This Row],[N°]]="","",IF(Table1[[#This Row],[Niveau de langue]]=$V$13,Table1[[#This Row],[Nombre d’heures par semaines]],""))</f>
        <v/>
      </c>
      <c r="O474" s="2" t="str">
        <f>IF(Table1[[#This Row],[N°]]="","",IF(Table1[[#This Row],[Référent pédagogique]]="OUI",Table1[[#This Row],[Nombre d’heures par semaines]],""))</f>
        <v/>
      </c>
      <c r="P474"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74" s="2"/>
      <c r="R474" s="2"/>
    </row>
    <row r="475" spans="1:18" x14ac:dyDescent="0.25">
      <c r="A475" s="12">
        <v>464</v>
      </c>
      <c r="B475" s="2" t="str">
        <f t="shared" si="7"/>
        <v/>
      </c>
      <c r="C475" s="2"/>
      <c r="D475" s="33"/>
      <c r="E475" s="34" t="str">
        <f>IF(Table1[[#This Row],[N°]]="","",VLOOKUP(Table1[[#This Row],[Unité]],Table2[[#All],[Nom de la mini-crèche]:[Qualifié]],11,FALSE))</f>
        <v/>
      </c>
      <c r="F475" s="33"/>
      <c r="G475" s="33"/>
      <c r="H475" s="35"/>
      <c r="I475" s="33"/>
      <c r="J475" s="33"/>
      <c r="K475" s="33"/>
      <c r="L475" s="3"/>
      <c r="M475" s="2" t="str">
        <f>IF(Table1[[#This Row],[N°]]="","",IF(Table1[[#This Row],[Niveau de langue]]=$V$12,Table1[[#This Row],[Nombre d’heures par semaines]],""))</f>
        <v/>
      </c>
      <c r="N475" s="2" t="str">
        <f>IF(Table1[[#This Row],[N°]]="","",IF(Table1[[#This Row],[Niveau de langue]]=$V$13,Table1[[#This Row],[Nombre d’heures par semaines]],""))</f>
        <v/>
      </c>
      <c r="O475" s="2" t="str">
        <f>IF(Table1[[#This Row],[N°]]="","",IF(Table1[[#This Row],[Référent pédagogique]]="OUI",Table1[[#This Row],[Nombre d’heures par semaines]],""))</f>
        <v/>
      </c>
      <c r="P475"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75" s="2"/>
      <c r="R475" s="2"/>
    </row>
    <row r="476" spans="1:18" x14ac:dyDescent="0.25">
      <c r="A476" s="12">
        <v>465</v>
      </c>
      <c r="B476" s="2" t="str">
        <f t="shared" si="7"/>
        <v/>
      </c>
      <c r="C476" s="2"/>
      <c r="D476" s="33"/>
      <c r="E476" s="34" t="str">
        <f>IF(Table1[[#This Row],[N°]]="","",VLOOKUP(Table1[[#This Row],[Unité]],Table2[[#All],[Nom de la mini-crèche]:[Qualifié]],11,FALSE))</f>
        <v/>
      </c>
      <c r="F476" s="33"/>
      <c r="G476" s="33"/>
      <c r="H476" s="35"/>
      <c r="I476" s="33"/>
      <c r="J476" s="33"/>
      <c r="K476" s="33"/>
      <c r="L476" s="3"/>
      <c r="M476" s="2" t="str">
        <f>IF(Table1[[#This Row],[N°]]="","",IF(Table1[[#This Row],[Niveau de langue]]=$V$12,Table1[[#This Row],[Nombre d’heures par semaines]],""))</f>
        <v/>
      </c>
      <c r="N476" s="2" t="str">
        <f>IF(Table1[[#This Row],[N°]]="","",IF(Table1[[#This Row],[Niveau de langue]]=$V$13,Table1[[#This Row],[Nombre d’heures par semaines]],""))</f>
        <v/>
      </c>
      <c r="O476" s="2" t="str">
        <f>IF(Table1[[#This Row],[N°]]="","",IF(Table1[[#This Row],[Référent pédagogique]]="OUI",Table1[[#This Row],[Nombre d’heures par semaines]],""))</f>
        <v/>
      </c>
      <c r="P476"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76" s="2"/>
      <c r="R476" s="2"/>
    </row>
    <row r="477" spans="1:18" x14ac:dyDescent="0.25">
      <c r="A477" s="12">
        <v>466</v>
      </c>
      <c r="B477" s="2" t="str">
        <f t="shared" si="7"/>
        <v/>
      </c>
      <c r="C477" s="2"/>
      <c r="D477" s="33"/>
      <c r="E477" s="34" t="str">
        <f>IF(Table1[[#This Row],[N°]]="","",VLOOKUP(Table1[[#This Row],[Unité]],Table2[[#All],[Nom de la mini-crèche]:[Qualifié]],11,FALSE))</f>
        <v/>
      </c>
      <c r="F477" s="33"/>
      <c r="G477" s="33"/>
      <c r="H477" s="35"/>
      <c r="I477" s="33"/>
      <c r="J477" s="33"/>
      <c r="K477" s="33"/>
      <c r="L477" s="3"/>
      <c r="M477" s="2" t="str">
        <f>IF(Table1[[#This Row],[N°]]="","",IF(Table1[[#This Row],[Niveau de langue]]=$V$12,Table1[[#This Row],[Nombre d’heures par semaines]],""))</f>
        <v/>
      </c>
      <c r="N477" s="2" t="str">
        <f>IF(Table1[[#This Row],[N°]]="","",IF(Table1[[#This Row],[Niveau de langue]]=$V$13,Table1[[#This Row],[Nombre d’heures par semaines]],""))</f>
        <v/>
      </c>
      <c r="O477" s="2" t="str">
        <f>IF(Table1[[#This Row],[N°]]="","",IF(Table1[[#This Row],[Référent pédagogique]]="OUI",Table1[[#This Row],[Nombre d’heures par semaines]],""))</f>
        <v/>
      </c>
      <c r="P477"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77" s="2"/>
      <c r="R477" s="2"/>
    </row>
    <row r="478" spans="1:18" x14ac:dyDescent="0.25">
      <c r="A478" s="12">
        <v>467</v>
      </c>
      <c r="B478" s="2" t="str">
        <f t="shared" si="7"/>
        <v/>
      </c>
      <c r="C478" s="2"/>
      <c r="D478" s="33"/>
      <c r="E478" s="34" t="str">
        <f>IF(Table1[[#This Row],[N°]]="","",VLOOKUP(Table1[[#This Row],[Unité]],Table2[[#All],[Nom de la mini-crèche]:[Qualifié]],11,FALSE))</f>
        <v/>
      </c>
      <c r="F478" s="33"/>
      <c r="G478" s="33"/>
      <c r="H478" s="35"/>
      <c r="I478" s="33"/>
      <c r="J478" s="33"/>
      <c r="K478" s="33"/>
      <c r="L478" s="3"/>
      <c r="M478" s="2" t="str">
        <f>IF(Table1[[#This Row],[N°]]="","",IF(Table1[[#This Row],[Niveau de langue]]=$V$12,Table1[[#This Row],[Nombre d’heures par semaines]],""))</f>
        <v/>
      </c>
      <c r="N478" s="2" t="str">
        <f>IF(Table1[[#This Row],[N°]]="","",IF(Table1[[#This Row],[Niveau de langue]]=$V$13,Table1[[#This Row],[Nombre d’heures par semaines]],""))</f>
        <v/>
      </c>
      <c r="O478" s="2" t="str">
        <f>IF(Table1[[#This Row],[N°]]="","",IF(Table1[[#This Row],[Référent pédagogique]]="OUI",Table1[[#This Row],[Nombre d’heures par semaines]],""))</f>
        <v/>
      </c>
      <c r="P478"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78" s="2"/>
      <c r="R478" s="2"/>
    </row>
    <row r="479" spans="1:18" x14ac:dyDescent="0.25">
      <c r="A479" s="12">
        <v>468</v>
      </c>
      <c r="B479" s="2" t="str">
        <f t="shared" si="7"/>
        <v/>
      </c>
      <c r="C479" s="2"/>
      <c r="D479" s="33"/>
      <c r="E479" s="34" t="str">
        <f>IF(Table1[[#This Row],[N°]]="","",VLOOKUP(Table1[[#This Row],[Unité]],Table2[[#All],[Nom de la mini-crèche]:[Qualifié]],11,FALSE))</f>
        <v/>
      </c>
      <c r="F479" s="33"/>
      <c r="G479" s="33"/>
      <c r="H479" s="35"/>
      <c r="I479" s="33"/>
      <c r="J479" s="33"/>
      <c r="K479" s="33"/>
      <c r="L479" s="3"/>
      <c r="M479" s="2" t="str">
        <f>IF(Table1[[#This Row],[N°]]="","",IF(Table1[[#This Row],[Niveau de langue]]=$V$12,Table1[[#This Row],[Nombre d’heures par semaines]],""))</f>
        <v/>
      </c>
      <c r="N479" s="2" t="str">
        <f>IF(Table1[[#This Row],[N°]]="","",IF(Table1[[#This Row],[Niveau de langue]]=$V$13,Table1[[#This Row],[Nombre d’heures par semaines]],""))</f>
        <v/>
      </c>
      <c r="O479" s="2" t="str">
        <f>IF(Table1[[#This Row],[N°]]="","",IF(Table1[[#This Row],[Référent pédagogique]]="OUI",Table1[[#This Row],[Nombre d’heures par semaines]],""))</f>
        <v/>
      </c>
      <c r="P479"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79" s="2"/>
      <c r="R479" s="2"/>
    </row>
    <row r="480" spans="1:18" x14ac:dyDescent="0.25">
      <c r="A480" s="12">
        <v>469</v>
      </c>
      <c r="B480" s="2" t="str">
        <f t="shared" si="7"/>
        <v/>
      </c>
      <c r="C480" s="2"/>
      <c r="D480" s="33"/>
      <c r="E480" s="34" t="str">
        <f>IF(Table1[[#This Row],[N°]]="","",VLOOKUP(Table1[[#This Row],[Unité]],Table2[[#All],[Nom de la mini-crèche]:[Qualifié]],11,FALSE))</f>
        <v/>
      </c>
      <c r="F480" s="33"/>
      <c r="G480" s="33"/>
      <c r="H480" s="35"/>
      <c r="I480" s="33"/>
      <c r="J480" s="33"/>
      <c r="K480" s="33"/>
      <c r="L480" s="3"/>
      <c r="M480" s="2" t="str">
        <f>IF(Table1[[#This Row],[N°]]="","",IF(Table1[[#This Row],[Niveau de langue]]=$V$12,Table1[[#This Row],[Nombre d’heures par semaines]],""))</f>
        <v/>
      </c>
      <c r="N480" s="2" t="str">
        <f>IF(Table1[[#This Row],[N°]]="","",IF(Table1[[#This Row],[Niveau de langue]]=$V$13,Table1[[#This Row],[Nombre d’heures par semaines]],""))</f>
        <v/>
      </c>
      <c r="O480" s="2" t="str">
        <f>IF(Table1[[#This Row],[N°]]="","",IF(Table1[[#This Row],[Référent pédagogique]]="OUI",Table1[[#This Row],[Nombre d’heures par semaines]],""))</f>
        <v/>
      </c>
      <c r="P480"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80" s="2"/>
      <c r="R480" s="2"/>
    </row>
    <row r="481" spans="1:18" x14ac:dyDescent="0.25">
      <c r="A481" s="12">
        <v>470</v>
      </c>
      <c r="B481" s="2" t="str">
        <f t="shared" si="7"/>
        <v/>
      </c>
      <c r="C481" s="2"/>
      <c r="D481" s="33"/>
      <c r="E481" s="34" t="str">
        <f>IF(Table1[[#This Row],[N°]]="","",VLOOKUP(Table1[[#This Row],[Unité]],Table2[[#All],[Nom de la mini-crèche]:[Qualifié]],11,FALSE))</f>
        <v/>
      </c>
      <c r="F481" s="33"/>
      <c r="G481" s="33"/>
      <c r="H481" s="35"/>
      <c r="I481" s="33"/>
      <c r="J481" s="33"/>
      <c r="K481" s="33"/>
      <c r="L481" s="3"/>
      <c r="M481" s="2" t="str">
        <f>IF(Table1[[#This Row],[N°]]="","",IF(Table1[[#This Row],[Niveau de langue]]=$V$12,Table1[[#This Row],[Nombre d’heures par semaines]],""))</f>
        <v/>
      </c>
      <c r="N481" s="2" t="str">
        <f>IF(Table1[[#This Row],[N°]]="","",IF(Table1[[#This Row],[Niveau de langue]]=$V$13,Table1[[#This Row],[Nombre d’heures par semaines]],""))</f>
        <v/>
      </c>
      <c r="O481" s="2" t="str">
        <f>IF(Table1[[#This Row],[N°]]="","",IF(Table1[[#This Row],[Référent pédagogique]]="OUI",Table1[[#This Row],[Nombre d’heures par semaines]],""))</f>
        <v/>
      </c>
      <c r="P481"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81" s="2"/>
      <c r="R481" s="2"/>
    </row>
    <row r="482" spans="1:18" x14ac:dyDescent="0.25">
      <c r="A482" s="12">
        <v>471</v>
      </c>
      <c r="B482" s="2" t="str">
        <f t="shared" si="7"/>
        <v/>
      </c>
      <c r="C482" s="2"/>
      <c r="D482" s="33"/>
      <c r="E482" s="34" t="str">
        <f>IF(Table1[[#This Row],[N°]]="","",VLOOKUP(Table1[[#This Row],[Unité]],Table2[[#All],[Nom de la mini-crèche]:[Qualifié]],11,FALSE))</f>
        <v/>
      </c>
      <c r="F482" s="33"/>
      <c r="G482" s="33"/>
      <c r="H482" s="35"/>
      <c r="I482" s="33"/>
      <c r="J482" s="33"/>
      <c r="K482" s="33"/>
      <c r="L482" s="3"/>
      <c r="M482" s="2" t="str">
        <f>IF(Table1[[#This Row],[N°]]="","",IF(Table1[[#This Row],[Niveau de langue]]=$V$12,Table1[[#This Row],[Nombre d’heures par semaines]],""))</f>
        <v/>
      </c>
      <c r="N482" s="2" t="str">
        <f>IF(Table1[[#This Row],[N°]]="","",IF(Table1[[#This Row],[Niveau de langue]]=$V$13,Table1[[#This Row],[Nombre d’heures par semaines]],""))</f>
        <v/>
      </c>
      <c r="O482" s="2" t="str">
        <f>IF(Table1[[#This Row],[N°]]="","",IF(Table1[[#This Row],[Référent pédagogique]]="OUI",Table1[[#This Row],[Nombre d’heures par semaines]],""))</f>
        <v/>
      </c>
      <c r="P482"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82" s="2"/>
      <c r="R482" s="2"/>
    </row>
    <row r="483" spans="1:18" x14ac:dyDescent="0.25">
      <c r="A483" s="12">
        <v>472</v>
      </c>
      <c r="B483" s="2" t="str">
        <f t="shared" si="7"/>
        <v/>
      </c>
      <c r="C483" s="2"/>
      <c r="D483" s="33"/>
      <c r="E483" s="34" t="str">
        <f>IF(Table1[[#This Row],[N°]]="","",VLOOKUP(Table1[[#This Row],[Unité]],Table2[[#All],[Nom de la mini-crèche]:[Qualifié]],11,FALSE))</f>
        <v/>
      </c>
      <c r="F483" s="33"/>
      <c r="G483" s="33"/>
      <c r="H483" s="35"/>
      <c r="I483" s="33"/>
      <c r="J483" s="33"/>
      <c r="K483" s="33"/>
      <c r="L483" s="3"/>
      <c r="M483" s="2" t="str">
        <f>IF(Table1[[#This Row],[N°]]="","",IF(Table1[[#This Row],[Niveau de langue]]=$V$12,Table1[[#This Row],[Nombre d’heures par semaines]],""))</f>
        <v/>
      </c>
      <c r="N483" s="2" t="str">
        <f>IF(Table1[[#This Row],[N°]]="","",IF(Table1[[#This Row],[Niveau de langue]]=$V$13,Table1[[#This Row],[Nombre d’heures par semaines]],""))</f>
        <v/>
      </c>
      <c r="O483" s="2" t="str">
        <f>IF(Table1[[#This Row],[N°]]="","",IF(Table1[[#This Row],[Référent pédagogique]]="OUI",Table1[[#This Row],[Nombre d’heures par semaines]],""))</f>
        <v/>
      </c>
      <c r="P483"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83" s="2"/>
      <c r="R483" s="2"/>
    </row>
    <row r="484" spans="1:18" x14ac:dyDescent="0.25">
      <c r="A484" s="12">
        <v>473</v>
      </c>
      <c r="B484" s="2" t="str">
        <f t="shared" si="7"/>
        <v/>
      </c>
      <c r="C484" s="2"/>
      <c r="D484" s="33"/>
      <c r="E484" s="34" t="str">
        <f>IF(Table1[[#This Row],[N°]]="","",VLOOKUP(Table1[[#This Row],[Unité]],Table2[[#All],[Nom de la mini-crèche]:[Qualifié]],11,FALSE))</f>
        <v/>
      </c>
      <c r="F484" s="33"/>
      <c r="G484" s="33"/>
      <c r="H484" s="35"/>
      <c r="I484" s="33"/>
      <c r="J484" s="33"/>
      <c r="K484" s="33"/>
      <c r="L484" s="3"/>
      <c r="M484" s="2" t="str">
        <f>IF(Table1[[#This Row],[N°]]="","",IF(Table1[[#This Row],[Niveau de langue]]=$V$12,Table1[[#This Row],[Nombre d’heures par semaines]],""))</f>
        <v/>
      </c>
      <c r="N484" s="2" t="str">
        <f>IF(Table1[[#This Row],[N°]]="","",IF(Table1[[#This Row],[Niveau de langue]]=$V$13,Table1[[#This Row],[Nombre d’heures par semaines]],""))</f>
        <v/>
      </c>
      <c r="O484" s="2" t="str">
        <f>IF(Table1[[#This Row],[N°]]="","",IF(Table1[[#This Row],[Référent pédagogique]]="OUI",Table1[[#This Row],[Nombre d’heures par semaines]],""))</f>
        <v/>
      </c>
      <c r="P484"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84" s="2"/>
      <c r="R484" s="2"/>
    </row>
    <row r="485" spans="1:18" x14ac:dyDescent="0.25">
      <c r="A485" s="12">
        <v>474</v>
      </c>
      <c r="B485" s="2" t="str">
        <f t="shared" si="7"/>
        <v/>
      </c>
      <c r="C485" s="2"/>
      <c r="D485" s="33"/>
      <c r="E485" s="34" t="str">
        <f>IF(Table1[[#This Row],[N°]]="","",VLOOKUP(Table1[[#This Row],[Unité]],Table2[[#All],[Nom de la mini-crèche]:[Qualifié]],11,FALSE))</f>
        <v/>
      </c>
      <c r="F485" s="33"/>
      <c r="G485" s="33"/>
      <c r="H485" s="35"/>
      <c r="I485" s="33"/>
      <c r="J485" s="33"/>
      <c r="K485" s="33"/>
      <c r="L485" s="3"/>
      <c r="M485" s="2" t="str">
        <f>IF(Table1[[#This Row],[N°]]="","",IF(Table1[[#This Row],[Niveau de langue]]=$V$12,Table1[[#This Row],[Nombre d’heures par semaines]],""))</f>
        <v/>
      </c>
      <c r="N485" s="2" t="str">
        <f>IF(Table1[[#This Row],[N°]]="","",IF(Table1[[#This Row],[Niveau de langue]]=$V$13,Table1[[#This Row],[Nombre d’heures par semaines]],""))</f>
        <v/>
      </c>
      <c r="O485" s="2" t="str">
        <f>IF(Table1[[#This Row],[N°]]="","",IF(Table1[[#This Row],[Référent pédagogique]]="OUI",Table1[[#This Row],[Nombre d’heures par semaines]],""))</f>
        <v/>
      </c>
      <c r="P485"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85" s="2"/>
      <c r="R485" s="2"/>
    </row>
    <row r="486" spans="1:18" x14ac:dyDescent="0.25">
      <c r="A486" s="12">
        <v>475</v>
      </c>
      <c r="B486" s="2" t="str">
        <f t="shared" si="7"/>
        <v/>
      </c>
      <c r="C486" s="2"/>
      <c r="D486" s="33"/>
      <c r="E486" s="34" t="str">
        <f>IF(Table1[[#This Row],[N°]]="","",VLOOKUP(Table1[[#This Row],[Unité]],Table2[[#All],[Nom de la mini-crèche]:[Qualifié]],11,FALSE))</f>
        <v/>
      </c>
      <c r="F486" s="33"/>
      <c r="G486" s="33"/>
      <c r="H486" s="35"/>
      <c r="I486" s="33"/>
      <c r="J486" s="33"/>
      <c r="K486" s="33"/>
      <c r="L486" s="3"/>
      <c r="M486" s="2" t="str">
        <f>IF(Table1[[#This Row],[N°]]="","",IF(Table1[[#This Row],[Niveau de langue]]=$V$12,Table1[[#This Row],[Nombre d’heures par semaines]],""))</f>
        <v/>
      </c>
      <c r="N486" s="2" t="str">
        <f>IF(Table1[[#This Row],[N°]]="","",IF(Table1[[#This Row],[Niveau de langue]]=$V$13,Table1[[#This Row],[Nombre d’heures par semaines]],""))</f>
        <v/>
      </c>
      <c r="O486" s="2" t="str">
        <f>IF(Table1[[#This Row],[N°]]="","",IF(Table1[[#This Row],[Référent pédagogique]]="OUI",Table1[[#This Row],[Nombre d’heures par semaines]],""))</f>
        <v/>
      </c>
      <c r="P486"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86" s="2"/>
      <c r="R486" s="2"/>
    </row>
    <row r="487" spans="1:18" x14ac:dyDescent="0.25">
      <c r="A487" s="12">
        <v>476</v>
      </c>
      <c r="B487" s="2" t="str">
        <f t="shared" si="7"/>
        <v/>
      </c>
      <c r="C487" s="2"/>
      <c r="D487" s="33"/>
      <c r="E487" s="34" t="str">
        <f>IF(Table1[[#This Row],[N°]]="","",VLOOKUP(Table1[[#This Row],[Unité]],Table2[[#All],[Nom de la mini-crèche]:[Qualifié]],11,FALSE))</f>
        <v/>
      </c>
      <c r="F487" s="33"/>
      <c r="G487" s="33"/>
      <c r="H487" s="35"/>
      <c r="I487" s="33"/>
      <c r="J487" s="33"/>
      <c r="K487" s="33"/>
      <c r="L487" s="3"/>
      <c r="M487" s="2" t="str">
        <f>IF(Table1[[#This Row],[N°]]="","",IF(Table1[[#This Row],[Niveau de langue]]=$V$12,Table1[[#This Row],[Nombre d’heures par semaines]],""))</f>
        <v/>
      </c>
      <c r="N487" s="2" t="str">
        <f>IF(Table1[[#This Row],[N°]]="","",IF(Table1[[#This Row],[Niveau de langue]]=$V$13,Table1[[#This Row],[Nombre d’heures par semaines]],""))</f>
        <v/>
      </c>
      <c r="O487" s="2" t="str">
        <f>IF(Table1[[#This Row],[N°]]="","",IF(Table1[[#This Row],[Référent pédagogique]]="OUI",Table1[[#This Row],[Nombre d’heures par semaines]],""))</f>
        <v/>
      </c>
      <c r="P487"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87" s="2"/>
      <c r="R487" s="2"/>
    </row>
    <row r="488" spans="1:18" x14ac:dyDescent="0.25">
      <c r="A488" s="12">
        <v>477</v>
      </c>
      <c r="B488" s="2" t="str">
        <f t="shared" si="7"/>
        <v/>
      </c>
      <c r="C488" s="2"/>
      <c r="D488" s="33"/>
      <c r="E488" s="34" t="str">
        <f>IF(Table1[[#This Row],[N°]]="","",VLOOKUP(Table1[[#This Row],[Unité]],Table2[[#All],[Nom de la mini-crèche]:[Qualifié]],11,FALSE))</f>
        <v/>
      </c>
      <c r="F488" s="33"/>
      <c r="G488" s="33"/>
      <c r="H488" s="35"/>
      <c r="I488" s="33"/>
      <c r="J488" s="33"/>
      <c r="K488" s="33"/>
      <c r="L488" s="3"/>
      <c r="M488" s="2" t="str">
        <f>IF(Table1[[#This Row],[N°]]="","",IF(Table1[[#This Row],[Niveau de langue]]=$V$12,Table1[[#This Row],[Nombre d’heures par semaines]],""))</f>
        <v/>
      </c>
      <c r="N488" s="2" t="str">
        <f>IF(Table1[[#This Row],[N°]]="","",IF(Table1[[#This Row],[Niveau de langue]]=$V$13,Table1[[#This Row],[Nombre d’heures par semaines]],""))</f>
        <v/>
      </c>
      <c r="O488" s="2" t="str">
        <f>IF(Table1[[#This Row],[N°]]="","",IF(Table1[[#This Row],[Référent pédagogique]]="OUI",Table1[[#This Row],[Nombre d’heures par semaines]],""))</f>
        <v/>
      </c>
      <c r="P488"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88" s="2"/>
      <c r="R488" s="2"/>
    </row>
    <row r="489" spans="1:18" x14ac:dyDescent="0.25">
      <c r="A489" s="12">
        <v>478</v>
      </c>
      <c r="B489" s="2" t="str">
        <f t="shared" si="7"/>
        <v/>
      </c>
      <c r="C489" s="2"/>
      <c r="D489" s="33"/>
      <c r="E489" s="34" t="str">
        <f>IF(Table1[[#This Row],[N°]]="","",VLOOKUP(Table1[[#This Row],[Unité]],Table2[[#All],[Nom de la mini-crèche]:[Qualifié]],11,FALSE))</f>
        <v/>
      </c>
      <c r="F489" s="33"/>
      <c r="G489" s="33"/>
      <c r="H489" s="35"/>
      <c r="I489" s="33"/>
      <c r="J489" s="33"/>
      <c r="K489" s="33"/>
      <c r="L489" s="3"/>
      <c r="M489" s="2" t="str">
        <f>IF(Table1[[#This Row],[N°]]="","",IF(Table1[[#This Row],[Niveau de langue]]=$V$12,Table1[[#This Row],[Nombre d’heures par semaines]],""))</f>
        <v/>
      </c>
      <c r="N489" s="2" t="str">
        <f>IF(Table1[[#This Row],[N°]]="","",IF(Table1[[#This Row],[Niveau de langue]]=$V$13,Table1[[#This Row],[Nombre d’heures par semaines]],""))</f>
        <v/>
      </c>
      <c r="O489" s="2" t="str">
        <f>IF(Table1[[#This Row],[N°]]="","",IF(Table1[[#This Row],[Référent pédagogique]]="OUI",Table1[[#This Row],[Nombre d’heures par semaines]],""))</f>
        <v/>
      </c>
      <c r="P489"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89" s="2"/>
      <c r="R489" s="2"/>
    </row>
    <row r="490" spans="1:18" x14ac:dyDescent="0.25">
      <c r="A490" s="12">
        <v>479</v>
      </c>
      <c r="B490" s="2" t="str">
        <f t="shared" si="7"/>
        <v/>
      </c>
      <c r="C490" s="2"/>
      <c r="D490" s="33"/>
      <c r="E490" s="34" t="str">
        <f>IF(Table1[[#This Row],[N°]]="","",VLOOKUP(Table1[[#This Row],[Unité]],Table2[[#All],[Nom de la mini-crèche]:[Qualifié]],11,FALSE))</f>
        <v/>
      </c>
      <c r="F490" s="33"/>
      <c r="G490" s="33"/>
      <c r="H490" s="35"/>
      <c r="I490" s="33"/>
      <c r="J490" s="33"/>
      <c r="K490" s="33"/>
      <c r="L490" s="3"/>
      <c r="M490" s="2" t="str">
        <f>IF(Table1[[#This Row],[N°]]="","",IF(Table1[[#This Row],[Niveau de langue]]=$V$12,Table1[[#This Row],[Nombre d’heures par semaines]],""))</f>
        <v/>
      </c>
      <c r="N490" s="2" t="str">
        <f>IF(Table1[[#This Row],[N°]]="","",IF(Table1[[#This Row],[Niveau de langue]]=$V$13,Table1[[#This Row],[Nombre d’heures par semaines]],""))</f>
        <v/>
      </c>
      <c r="O490" s="2" t="str">
        <f>IF(Table1[[#This Row],[N°]]="","",IF(Table1[[#This Row],[Référent pédagogique]]="OUI",Table1[[#This Row],[Nombre d’heures par semaines]],""))</f>
        <v/>
      </c>
      <c r="P490"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90" s="2"/>
      <c r="R490" s="2"/>
    </row>
    <row r="491" spans="1:18" x14ac:dyDescent="0.25">
      <c r="A491" s="12">
        <v>480</v>
      </c>
      <c r="B491" s="2" t="str">
        <f t="shared" si="7"/>
        <v/>
      </c>
      <c r="C491" s="2"/>
      <c r="D491" s="33"/>
      <c r="E491" s="34" t="str">
        <f>IF(Table1[[#This Row],[N°]]="","",VLOOKUP(Table1[[#This Row],[Unité]],Table2[[#All],[Nom de la mini-crèche]:[Qualifié]],11,FALSE))</f>
        <v/>
      </c>
      <c r="F491" s="33"/>
      <c r="G491" s="33"/>
      <c r="H491" s="35"/>
      <c r="I491" s="33"/>
      <c r="J491" s="33"/>
      <c r="K491" s="33"/>
      <c r="L491" s="3"/>
      <c r="M491" s="2" t="str">
        <f>IF(Table1[[#This Row],[N°]]="","",IF(Table1[[#This Row],[Niveau de langue]]=$V$12,Table1[[#This Row],[Nombre d’heures par semaines]],""))</f>
        <v/>
      </c>
      <c r="N491" s="2" t="str">
        <f>IF(Table1[[#This Row],[N°]]="","",IF(Table1[[#This Row],[Niveau de langue]]=$V$13,Table1[[#This Row],[Nombre d’heures par semaines]],""))</f>
        <v/>
      </c>
      <c r="O491" s="2" t="str">
        <f>IF(Table1[[#This Row],[N°]]="","",IF(Table1[[#This Row],[Référent pédagogique]]="OUI",Table1[[#This Row],[Nombre d’heures par semaines]],""))</f>
        <v/>
      </c>
      <c r="P491"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91" s="2"/>
      <c r="R491" s="2"/>
    </row>
    <row r="492" spans="1:18" x14ac:dyDescent="0.25">
      <c r="A492" s="12">
        <v>481</v>
      </c>
      <c r="B492" s="2" t="str">
        <f t="shared" si="7"/>
        <v/>
      </c>
      <c r="C492" s="2"/>
      <c r="D492" s="33"/>
      <c r="E492" s="34" t="str">
        <f>IF(Table1[[#This Row],[N°]]="","",VLOOKUP(Table1[[#This Row],[Unité]],Table2[[#All],[Nom de la mini-crèche]:[Qualifié]],11,FALSE))</f>
        <v/>
      </c>
      <c r="F492" s="33"/>
      <c r="G492" s="33"/>
      <c r="H492" s="35"/>
      <c r="I492" s="33"/>
      <c r="J492" s="33"/>
      <c r="K492" s="33"/>
      <c r="L492" s="3"/>
      <c r="M492" s="2" t="str">
        <f>IF(Table1[[#This Row],[N°]]="","",IF(Table1[[#This Row],[Niveau de langue]]=$V$12,Table1[[#This Row],[Nombre d’heures par semaines]],""))</f>
        <v/>
      </c>
      <c r="N492" s="2" t="str">
        <f>IF(Table1[[#This Row],[N°]]="","",IF(Table1[[#This Row],[Niveau de langue]]=$V$13,Table1[[#This Row],[Nombre d’heures par semaines]],""))</f>
        <v/>
      </c>
      <c r="O492" s="2" t="str">
        <f>IF(Table1[[#This Row],[N°]]="","",IF(Table1[[#This Row],[Référent pédagogique]]="OUI",Table1[[#This Row],[Nombre d’heures par semaines]],""))</f>
        <v/>
      </c>
      <c r="P492"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92" s="2"/>
      <c r="R492" s="2"/>
    </row>
    <row r="493" spans="1:18" x14ac:dyDescent="0.25">
      <c r="A493" s="12">
        <v>482</v>
      </c>
      <c r="B493" s="2" t="str">
        <f t="shared" si="7"/>
        <v/>
      </c>
      <c r="C493" s="2"/>
      <c r="D493" s="33"/>
      <c r="E493" s="34" t="str">
        <f>IF(Table1[[#This Row],[N°]]="","",VLOOKUP(Table1[[#This Row],[Unité]],Table2[[#All],[Nom de la mini-crèche]:[Qualifié]],11,FALSE))</f>
        <v/>
      </c>
      <c r="F493" s="33"/>
      <c r="G493" s="33"/>
      <c r="H493" s="35"/>
      <c r="I493" s="33"/>
      <c r="J493" s="33"/>
      <c r="K493" s="33"/>
      <c r="L493" s="3"/>
      <c r="M493" s="2" t="str">
        <f>IF(Table1[[#This Row],[N°]]="","",IF(Table1[[#This Row],[Niveau de langue]]=$V$12,Table1[[#This Row],[Nombre d’heures par semaines]],""))</f>
        <v/>
      </c>
      <c r="N493" s="2" t="str">
        <f>IF(Table1[[#This Row],[N°]]="","",IF(Table1[[#This Row],[Niveau de langue]]=$V$13,Table1[[#This Row],[Nombre d’heures par semaines]],""))</f>
        <v/>
      </c>
      <c r="O493" s="2" t="str">
        <f>IF(Table1[[#This Row],[N°]]="","",IF(Table1[[#This Row],[Référent pédagogique]]="OUI",Table1[[#This Row],[Nombre d’heures par semaines]],""))</f>
        <v/>
      </c>
      <c r="P493"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93" s="2"/>
      <c r="R493" s="2"/>
    </row>
    <row r="494" spans="1:18" x14ac:dyDescent="0.25">
      <c r="A494" s="12">
        <v>483</v>
      </c>
      <c r="B494" s="2" t="str">
        <f t="shared" si="7"/>
        <v/>
      </c>
      <c r="C494" s="2"/>
      <c r="D494" s="33"/>
      <c r="E494" s="34" t="str">
        <f>IF(Table1[[#This Row],[N°]]="","",VLOOKUP(Table1[[#This Row],[Unité]],Table2[[#All],[Nom de la mini-crèche]:[Qualifié]],11,FALSE))</f>
        <v/>
      </c>
      <c r="F494" s="33"/>
      <c r="G494" s="33"/>
      <c r="H494" s="35"/>
      <c r="I494" s="33"/>
      <c r="J494" s="33"/>
      <c r="K494" s="33"/>
      <c r="L494" s="3"/>
      <c r="M494" s="2" t="str">
        <f>IF(Table1[[#This Row],[N°]]="","",IF(Table1[[#This Row],[Niveau de langue]]=$V$12,Table1[[#This Row],[Nombre d’heures par semaines]],""))</f>
        <v/>
      </c>
      <c r="N494" s="2" t="str">
        <f>IF(Table1[[#This Row],[N°]]="","",IF(Table1[[#This Row],[Niveau de langue]]=$V$13,Table1[[#This Row],[Nombre d’heures par semaines]],""))</f>
        <v/>
      </c>
      <c r="O494" s="2" t="str">
        <f>IF(Table1[[#This Row],[N°]]="","",IF(Table1[[#This Row],[Référent pédagogique]]="OUI",Table1[[#This Row],[Nombre d’heures par semaines]],""))</f>
        <v/>
      </c>
      <c r="P494"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94" s="2"/>
      <c r="R494" s="2"/>
    </row>
    <row r="495" spans="1:18" x14ac:dyDescent="0.25">
      <c r="A495" s="12">
        <v>484</v>
      </c>
      <c r="B495" s="2" t="str">
        <f t="shared" si="7"/>
        <v/>
      </c>
      <c r="C495" s="2"/>
      <c r="D495" s="33"/>
      <c r="E495" s="34" t="str">
        <f>IF(Table1[[#This Row],[N°]]="","",VLOOKUP(Table1[[#This Row],[Unité]],Table2[[#All],[Nom de la mini-crèche]:[Qualifié]],11,FALSE))</f>
        <v/>
      </c>
      <c r="F495" s="33"/>
      <c r="G495" s="33"/>
      <c r="H495" s="35"/>
      <c r="I495" s="33"/>
      <c r="J495" s="33"/>
      <c r="K495" s="33"/>
      <c r="L495" s="3"/>
      <c r="M495" s="2" t="str">
        <f>IF(Table1[[#This Row],[N°]]="","",IF(Table1[[#This Row],[Niveau de langue]]=$V$12,Table1[[#This Row],[Nombre d’heures par semaines]],""))</f>
        <v/>
      </c>
      <c r="N495" s="2" t="str">
        <f>IF(Table1[[#This Row],[N°]]="","",IF(Table1[[#This Row],[Niveau de langue]]=$V$13,Table1[[#This Row],[Nombre d’heures par semaines]],""))</f>
        <v/>
      </c>
      <c r="O495" s="2" t="str">
        <f>IF(Table1[[#This Row],[N°]]="","",IF(Table1[[#This Row],[Référent pédagogique]]="OUI",Table1[[#This Row],[Nombre d’heures par semaines]],""))</f>
        <v/>
      </c>
      <c r="P495"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95" s="2"/>
      <c r="R495" s="2"/>
    </row>
    <row r="496" spans="1:18" x14ac:dyDescent="0.25">
      <c r="A496" s="12">
        <v>485</v>
      </c>
      <c r="B496" s="2" t="str">
        <f t="shared" si="7"/>
        <v/>
      </c>
      <c r="C496" s="2"/>
      <c r="D496" s="33"/>
      <c r="E496" s="34" t="str">
        <f>IF(Table1[[#This Row],[N°]]="","",VLOOKUP(Table1[[#This Row],[Unité]],Table2[[#All],[Nom de la mini-crèche]:[Qualifié]],11,FALSE))</f>
        <v/>
      </c>
      <c r="F496" s="33"/>
      <c r="G496" s="33"/>
      <c r="H496" s="35"/>
      <c r="I496" s="33"/>
      <c r="J496" s="33"/>
      <c r="K496" s="33"/>
      <c r="L496" s="3"/>
      <c r="M496" s="2" t="str">
        <f>IF(Table1[[#This Row],[N°]]="","",IF(Table1[[#This Row],[Niveau de langue]]=$V$12,Table1[[#This Row],[Nombre d’heures par semaines]],""))</f>
        <v/>
      </c>
      <c r="N496" s="2" t="str">
        <f>IF(Table1[[#This Row],[N°]]="","",IF(Table1[[#This Row],[Niveau de langue]]=$V$13,Table1[[#This Row],[Nombre d’heures par semaines]],""))</f>
        <v/>
      </c>
      <c r="O496" s="2" t="str">
        <f>IF(Table1[[#This Row],[N°]]="","",IF(Table1[[#This Row],[Référent pédagogique]]="OUI",Table1[[#This Row],[Nombre d’heures par semaines]],""))</f>
        <v/>
      </c>
      <c r="P496"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96" s="2"/>
      <c r="R496" s="2"/>
    </row>
    <row r="497" spans="1:18" x14ac:dyDescent="0.25">
      <c r="A497" s="12">
        <v>486</v>
      </c>
      <c r="B497" s="2" t="str">
        <f t="shared" si="7"/>
        <v/>
      </c>
      <c r="C497" s="2"/>
      <c r="D497" s="33"/>
      <c r="E497" s="34" t="str">
        <f>IF(Table1[[#This Row],[N°]]="","",VLOOKUP(Table1[[#This Row],[Unité]],Table2[[#All],[Nom de la mini-crèche]:[Qualifié]],11,FALSE))</f>
        <v/>
      </c>
      <c r="F497" s="33"/>
      <c r="G497" s="33"/>
      <c r="H497" s="35"/>
      <c r="I497" s="33"/>
      <c r="J497" s="33"/>
      <c r="K497" s="33"/>
      <c r="L497" s="3"/>
      <c r="M497" s="2" t="str">
        <f>IF(Table1[[#This Row],[N°]]="","",IF(Table1[[#This Row],[Niveau de langue]]=$V$12,Table1[[#This Row],[Nombre d’heures par semaines]],""))</f>
        <v/>
      </c>
      <c r="N497" s="2" t="str">
        <f>IF(Table1[[#This Row],[N°]]="","",IF(Table1[[#This Row],[Niveau de langue]]=$V$13,Table1[[#This Row],[Nombre d’heures par semaines]],""))</f>
        <v/>
      </c>
      <c r="O497" s="2" t="str">
        <f>IF(Table1[[#This Row],[N°]]="","",IF(Table1[[#This Row],[Référent pédagogique]]="OUI",Table1[[#This Row],[Nombre d’heures par semaines]],""))</f>
        <v/>
      </c>
      <c r="P497"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97" s="2"/>
      <c r="R497" s="2"/>
    </row>
    <row r="498" spans="1:18" x14ac:dyDescent="0.25">
      <c r="A498" s="12">
        <v>487</v>
      </c>
      <c r="B498" s="2" t="str">
        <f t="shared" si="7"/>
        <v/>
      </c>
      <c r="C498" s="2"/>
      <c r="D498" s="33"/>
      <c r="E498" s="34" t="str">
        <f>IF(Table1[[#This Row],[N°]]="","",VLOOKUP(Table1[[#This Row],[Unité]],Table2[[#All],[Nom de la mini-crèche]:[Qualifié]],11,FALSE))</f>
        <v/>
      </c>
      <c r="F498" s="33"/>
      <c r="G498" s="33"/>
      <c r="H498" s="35"/>
      <c r="I498" s="33"/>
      <c r="J498" s="33"/>
      <c r="K498" s="33"/>
      <c r="L498" s="3"/>
      <c r="M498" s="2" t="str">
        <f>IF(Table1[[#This Row],[N°]]="","",IF(Table1[[#This Row],[Niveau de langue]]=$V$12,Table1[[#This Row],[Nombre d’heures par semaines]],""))</f>
        <v/>
      </c>
      <c r="N498" s="2" t="str">
        <f>IF(Table1[[#This Row],[N°]]="","",IF(Table1[[#This Row],[Niveau de langue]]=$V$13,Table1[[#This Row],[Nombre d’heures par semaines]],""))</f>
        <v/>
      </c>
      <c r="O498" s="2" t="str">
        <f>IF(Table1[[#This Row],[N°]]="","",IF(Table1[[#This Row],[Référent pédagogique]]="OUI",Table1[[#This Row],[Nombre d’heures par semaines]],""))</f>
        <v/>
      </c>
      <c r="P498"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98" s="2"/>
      <c r="R498" s="2"/>
    </row>
    <row r="499" spans="1:18" x14ac:dyDescent="0.25">
      <c r="A499" s="12">
        <v>488</v>
      </c>
      <c r="B499" s="2" t="str">
        <f t="shared" si="7"/>
        <v/>
      </c>
      <c r="C499" s="2"/>
      <c r="D499" s="33"/>
      <c r="E499" s="34" t="str">
        <f>IF(Table1[[#This Row],[N°]]="","",VLOOKUP(Table1[[#This Row],[Unité]],Table2[[#All],[Nom de la mini-crèche]:[Qualifié]],11,FALSE))</f>
        <v/>
      </c>
      <c r="F499" s="33"/>
      <c r="G499" s="33"/>
      <c r="H499" s="35"/>
      <c r="I499" s="33"/>
      <c r="J499" s="33"/>
      <c r="K499" s="33"/>
      <c r="L499" s="3"/>
      <c r="M499" s="2" t="str">
        <f>IF(Table1[[#This Row],[N°]]="","",IF(Table1[[#This Row],[Niveau de langue]]=$V$12,Table1[[#This Row],[Nombre d’heures par semaines]],""))</f>
        <v/>
      </c>
      <c r="N499" s="2" t="str">
        <f>IF(Table1[[#This Row],[N°]]="","",IF(Table1[[#This Row],[Niveau de langue]]=$V$13,Table1[[#This Row],[Nombre d’heures par semaines]],""))</f>
        <v/>
      </c>
      <c r="O499" s="2" t="str">
        <f>IF(Table1[[#This Row],[N°]]="","",IF(Table1[[#This Row],[Référent pédagogique]]="OUI",Table1[[#This Row],[Nombre d’heures par semaines]],""))</f>
        <v/>
      </c>
      <c r="P499"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499" s="2"/>
      <c r="R499" s="2"/>
    </row>
    <row r="500" spans="1:18" x14ac:dyDescent="0.25">
      <c r="A500" s="12">
        <v>489</v>
      </c>
      <c r="B500" s="2" t="str">
        <f t="shared" si="7"/>
        <v/>
      </c>
      <c r="C500" s="2"/>
      <c r="D500" s="33"/>
      <c r="E500" s="34" t="str">
        <f>IF(Table1[[#This Row],[N°]]="","",VLOOKUP(Table1[[#This Row],[Unité]],Table2[[#All],[Nom de la mini-crèche]:[Qualifié]],11,FALSE))</f>
        <v/>
      </c>
      <c r="F500" s="33"/>
      <c r="G500" s="33"/>
      <c r="H500" s="35"/>
      <c r="I500" s="33"/>
      <c r="J500" s="33"/>
      <c r="K500" s="33"/>
      <c r="L500" s="3"/>
      <c r="M500" s="2" t="str">
        <f>IF(Table1[[#This Row],[N°]]="","",IF(Table1[[#This Row],[Niveau de langue]]=$V$12,Table1[[#This Row],[Nombre d’heures par semaines]],""))</f>
        <v/>
      </c>
      <c r="N500" s="2" t="str">
        <f>IF(Table1[[#This Row],[N°]]="","",IF(Table1[[#This Row],[Niveau de langue]]=$V$13,Table1[[#This Row],[Nombre d’heures par semaines]],""))</f>
        <v/>
      </c>
      <c r="O500" s="2" t="str">
        <f>IF(Table1[[#This Row],[N°]]="","",IF(Table1[[#This Row],[Référent pédagogique]]="OUI",Table1[[#This Row],[Nombre d’heures par semaines]],""))</f>
        <v/>
      </c>
      <c r="P500"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00" s="2"/>
      <c r="R500" s="2"/>
    </row>
    <row r="501" spans="1:18" x14ac:dyDescent="0.25">
      <c r="A501" s="12">
        <v>490</v>
      </c>
      <c r="B501" s="2" t="str">
        <f t="shared" si="7"/>
        <v/>
      </c>
      <c r="C501" s="2"/>
      <c r="D501" s="33"/>
      <c r="E501" s="34" t="str">
        <f>IF(Table1[[#This Row],[N°]]="","",VLOOKUP(Table1[[#This Row],[Unité]],Table2[[#All],[Nom de la mini-crèche]:[Qualifié]],11,FALSE))</f>
        <v/>
      </c>
      <c r="F501" s="33"/>
      <c r="G501" s="33"/>
      <c r="H501" s="35"/>
      <c r="I501" s="33"/>
      <c r="J501" s="33"/>
      <c r="K501" s="33"/>
      <c r="L501" s="3"/>
      <c r="M501" s="2" t="str">
        <f>IF(Table1[[#This Row],[N°]]="","",IF(Table1[[#This Row],[Niveau de langue]]=$V$12,Table1[[#This Row],[Nombre d’heures par semaines]],""))</f>
        <v/>
      </c>
      <c r="N501" s="2" t="str">
        <f>IF(Table1[[#This Row],[N°]]="","",IF(Table1[[#This Row],[Niveau de langue]]=$V$13,Table1[[#This Row],[Nombre d’heures par semaines]],""))</f>
        <v/>
      </c>
      <c r="O501" s="2" t="str">
        <f>IF(Table1[[#This Row],[N°]]="","",IF(Table1[[#This Row],[Référent pédagogique]]="OUI",Table1[[#This Row],[Nombre d’heures par semaines]],""))</f>
        <v/>
      </c>
      <c r="P501"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01" s="2"/>
      <c r="R501" s="2"/>
    </row>
    <row r="502" spans="1:18" x14ac:dyDescent="0.25">
      <c r="A502" s="12">
        <v>491</v>
      </c>
      <c r="B502" s="2" t="str">
        <f t="shared" si="7"/>
        <v/>
      </c>
      <c r="C502" s="2"/>
      <c r="D502" s="33"/>
      <c r="E502" s="34" t="str">
        <f>IF(Table1[[#This Row],[N°]]="","",VLOOKUP(Table1[[#This Row],[Unité]],Table2[[#All],[Nom de la mini-crèche]:[Qualifié]],11,FALSE))</f>
        <v/>
      </c>
      <c r="F502" s="33"/>
      <c r="G502" s="33"/>
      <c r="H502" s="35"/>
      <c r="I502" s="33"/>
      <c r="J502" s="33"/>
      <c r="K502" s="33"/>
      <c r="L502" s="3"/>
      <c r="M502" s="2" t="str">
        <f>IF(Table1[[#This Row],[N°]]="","",IF(Table1[[#This Row],[Niveau de langue]]=$V$12,Table1[[#This Row],[Nombre d’heures par semaines]],""))</f>
        <v/>
      </c>
      <c r="N502" s="2" t="str">
        <f>IF(Table1[[#This Row],[N°]]="","",IF(Table1[[#This Row],[Niveau de langue]]=$V$13,Table1[[#This Row],[Nombre d’heures par semaines]],""))</f>
        <v/>
      </c>
      <c r="O502" s="2" t="str">
        <f>IF(Table1[[#This Row],[N°]]="","",IF(Table1[[#This Row],[Référent pédagogique]]="OUI",Table1[[#This Row],[Nombre d’heures par semaines]],""))</f>
        <v/>
      </c>
      <c r="P502"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02" s="2"/>
      <c r="R502" s="2"/>
    </row>
    <row r="503" spans="1:18" x14ac:dyDescent="0.25">
      <c r="A503" s="12">
        <v>492</v>
      </c>
      <c r="B503" s="2" t="str">
        <f t="shared" si="7"/>
        <v/>
      </c>
      <c r="C503" s="2"/>
      <c r="D503" s="33"/>
      <c r="E503" s="34" t="str">
        <f>IF(Table1[[#This Row],[N°]]="","",VLOOKUP(Table1[[#This Row],[Unité]],Table2[[#All],[Nom de la mini-crèche]:[Qualifié]],11,FALSE))</f>
        <v/>
      </c>
      <c r="F503" s="33"/>
      <c r="G503" s="33"/>
      <c r="H503" s="35"/>
      <c r="I503" s="33"/>
      <c r="J503" s="33"/>
      <c r="K503" s="33"/>
      <c r="L503" s="3"/>
      <c r="M503" s="2" t="str">
        <f>IF(Table1[[#This Row],[N°]]="","",IF(Table1[[#This Row],[Niveau de langue]]=$V$12,Table1[[#This Row],[Nombre d’heures par semaines]],""))</f>
        <v/>
      </c>
      <c r="N503" s="2" t="str">
        <f>IF(Table1[[#This Row],[N°]]="","",IF(Table1[[#This Row],[Niveau de langue]]=$V$13,Table1[[#This Row],[Nombre d’heures par semaines]],""))</f>
        <v/>
      </c>
      <c r="O503" s="2" t="str">
        <f>IF(Table1[[#This Row],[N°]]="","",IF(Table1[[#This Row],[Référent pédagogique]]="OUI",Table1[[#This Row],[Nombre d’heures par semaines]],""))</f>
        <v/>
      </c>
      <c r="P503"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03" s="2"/>
      <c r="R503" s="2"/>
    </row>
    <row r="504" spans="1:18" x14ac:dyDescent="0.25">
      <c r="A504" s="12">
        <v>493</v>
      </c>
      <c r="B504" s="2" t="str">
        <f t="shared" si="7"/>
        <v/>
      </c>
      <c r="C504" s="2"/>
      <c r="D504" s="33"/>
      <c r="E504" s="34" t="str">
        <f>IF(Table1[[#This Row],[N°]]="","",VLOOKUP(Table1[[#This Row],[Unité]],Table2[[#All],[Nom de la mini-crèche]:[Qualifié]],11,FALSE))</f>
        <v/>
      </c>
      <c r="F504" s="33"/>
      <c r="G504" s="33"/>
      <c r="H504" s="35"/>
      <c r="I504" s="33"/>
      <c r="J504" s="33"/>
      <c r="K504" s="33"/>
      <c r="L504" s="3"/>
      <c r="M504" s="2" t="str">
        <f>IF(Table1[[#This Row],[N°]]="","",IF(Table1[[#This Row],[Niveau de langue]]=$V$12,Table1[[#This Row],[Nombre d’heures par semaines]],""))</f>
        <v/>
      </c>
      <c r="N504" s="2" t="str">
        <f>IF(Table1[[#This Row],[N°]]="","",IF(Table1[[#This Row],[Niveau de langue]]=$V$13,Table1[[#This Row],[Nombre d’heures par semaines]],""))</f>
        <v/>
      </c>
      <c r="O504" s="2" t="str">
        <f>IF(Table1[[#This Row],[N°]]="","",IF(Table1[[#This Row],[Référent pédagogique]]="OUI",Table1[[#This Row],[Nombre d’heures par semaines]],""))</f>
        <v/>
      </c>
      <c r="P504"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04" s="2"/>
      <c r="R504" s="2"/>
    </row>
    <row r="505" spans="1:18" x14ac:dyDescent="0.25">
      <c r="A505" s="12">
        <v>494</v>
      </c>
      <c r="B505" s="2" t="str">
        <f t="shared" si="7"/>
        <v/>
      </c>
      <c r="C505" s="2"/>
      <c r="D505" s="33"/>
      <c r="E505" s="34" t="str">
        <f>IF(Table1[[#This Row],[N°]]="","",VLOOKUP(Table1[[#This Row],[Unité]],Table2[[#All],[Nom de la mini-crèche]:[Qualifié]],11,FALSE))</f>
        <v/>
      </c>
      <c r="F505" s="33"/>
      <c r="G505" s="33"/>
      <c r="H505" s="35"/>
      <c r="I505" s="33"/>
      <c r="J505" s="33"/>
      <c r="K505" s="33"/>
      <c r="L505" s="3"/>
      <c r="M505" s="2" t="str">
        <f>IF(Table1[[#This Row],[N°]]="","",IF(Table1[[#This Row],[Niveau de langue]]=$V$12,Table1[[#This Row],[Nombre d’heures par semaines]],""))</f>
        <v/>
      </c>
      <c r="N505" s="2" t="str">
        <f>IF(Table1[[#This Row],[N°]]="","",IF(Table1[[#This Row],[Niveau de langue]]=$V$13,Table1[[#This Row],[Nombre d’heures par semaines]],""))</f>
        <v/>
      </c>
      <c r="O505" s="2" t="str">
        <f>IF(Table1[[#This Row],[N°]]="","",IF(Table1[[#This Row],[Référent pédagogique]]="OUI",Table1[[#This Row],[Nombre d’heures par semaines]],""))</f>
        <v/>
      </c>
      <c r="P505"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05" s="2"/>
      <c r="R505" s="2"/>
    </row>
    <row r="506" spans="1:18" x14ac:dyDescent="0.25">
      <c r="A506" s="12">
        <v>495</v>
      </c>
      <c r="B506" s="2" t="str">
        <f t="shared" si="7"/>
        <v/>
      </c>
      <c r="C506" s="2"/>
      <c r="D506" s="33"/>
      <c r="E506" s="34" t="str">
        <f>IF(Table1[[#This Row],[N°]]="","",VLOOKUP(Table1[[#This Row],[Unité]],Table2[[#All],[Nom de la mini-crèche]:[Qualifié]],11,FALSE))</f>
        <v/>
      </c>
      <c r="F506" s="33"/>
      <c r="G506" s="33"/>
      <c r="H506" s="35"/>
      <c r="I506" s="33"/>
      <c r="J506" s="33"/>
      <c r="K506" s="33"/>
      <c r="L506" s="3"/>
      <c r="M506" s="2" t="str">
        <f>IF(Table1[[#This Row],[N°]]="","",IF(Table1[[#This Row],[Niveau de langue]]=$V$12,Table1[[#This Row],[Nombre d’heures par semaines]],""))</f>
        <v/>
      </c>
      <c r="N506" s="2" t="str">
        <f>IF(Table1[[#This Row],[N°]]="","",IF(Table1[[#This Row],[Niveau de langue]]=$V$13,Table1[[#This Row],[Nombre d’heures par semaines]],""))</f>
        <v/>
      </c>
      <c r="O506" s="2" t="str">
        <f>IF(Table1[[#This Row],[N°]]="","",IF(Table1[[#This Row],[Référent pédagogique]]="OUI",Table1[[#This Row],[Nombre d’heures par semaines]],""))</f>
        <v/>
      </c>
      <c r="P506"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06" s="2"/>
      <c r="R506" s="2"/>
    </row>
    <row r="507" spans="1:18" x14ac:dyDescent="0.25">
      <c r="A507" s="12">
        <v>496</v>
      </c>
      <c r="B507" s="2" t="str">
        <f t="shared" si="7"/>
        <v/>
      </c>
      <c r="C507" s="2"/>
      <c r="D507" s="33"/>
      <c r="E507" s="34" t="str">
        <f>IF(Table1[[#This Row],[N°]]="","",VLOOKUP(Table1[[#This Row],[Unité]],Table2[[#All],[Nom de la mini-crèche]:[Qualifié]],11,FALSE))</f>
        <v/>
      </c>
      <c r="F507" s="33"/>
      <c r="G507" s="33"/>
      <c r="H507" s="35"/>
      <c r="I507" s="33"/>
      <c r="J507" s="33"/>
      <c r="K507" s="33"/>
      <c r="L507" s="3"/>
      <c r="M507" s="2" t="str">
        <f>IF(Table1[[#This Row],[N°]]="","",IF(Table1[[#This Row],[Niveau de langue]]=$V$12,Table1[[#This Row],[Nombre d’heures par semaines]],""))</f>
        <v/>
      </c>
      <c r="N507" s="2" t="str">
        <f>IF(Table1[[#This Row],[N°]]="","",IF(Table1[[#This Row],[Niveau de langue]]=$V$13,Table1[[#This Row],[Nombre d’heures par semaines]],""))</f>
        <v/>
      </c>
      <c r="O507" s="2" t="str">
        <f>IF(Table1[[#This Row],[N°]]="","",IF(Table1[[#This Row],[Référent pédagogique]]="OUI",Table1[[#This Row],[Nombre d’heures par semaines]],""))</f>
        <v/>
      </c>
      <c r="P507"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07" s="2"/>
      <c r="R507" s="2"/>
    </row>
    <row r="508" spans="1:18" x14ac:dyDescent="0.25">
      <c r="A508" s="12">
        <v>497</v>
      </c>
      <c r="B508" s="2" t="str">
        <f t="shared" si="7"/>
        <v/>
      </c>
      <c r="C508" s="2"/>
      <c r="D508" s="33"/>
      <c r="E508" s="34" t="str">
        <f>IF(Table1[[#This Row],[N°]]="","",VLOOKUP(Table1[[#This Row],[Unité]],Table2[[#All],[Nom de la mini-crèche]:[Qualifié]],11,FALSE))</f>
        <v/>
      </c>
      <c r="F508" s="33"/>
      <c r="G508" s="33"/>
      <c r="H508" s="35"/>
      <c r="I508" s="33"/>
      <c r="J508" s="33"/>
      <c r="K508" s="33"/>
      <c r="L508" s="3"/>
      <c r="M508" s="2" t="str">
        <f>IF(Table1[[#This Row],[N°]]="","",IF(Table1[[#This Row],[Niveau de langue]]=$V$12,Table1[[#This Row],[Nombre d’heures par semaines]],""))</f>
        <v/>
      </c>
      <c r="N508" s="2" t="str">
        <f>IF(Table1[[#This Row],[N°]]="","",IF(Table1[[#This Row],[Niveau de langue]]=$V$13,Table1[[#This Row],[Nombre d’heures par semaines]],""))</f>
        <v/>
      </c>
      <c r="O508" s="2" t="str">
        <f>IF(Table1[[#This Row],[N°]]="","",IF(Table1[[#This Row],[Référent pédagogique]]="OUI",Table1[[#This Row],[Nombre d’heures par semaines]],""))</f>
        <v/>
      </c>
      <c r="P508"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08" s="2"/>
      <c r="R508" s="2"/>
    </row>
    <row r="509" spans="1:18" x14ac:dyDescent="0.25">
      <c r="A509" s="12">
        <v>498</v>
      </c>
      <c r="B509" s="2" t="str">
        <f t="shared" si="7"/>
        <v/>
      </c>
      <c r="C509" s="2"/>
      <c r="D509" s="33"/>
      <c r="E509" s="34" t="str">
        <f>IF(Table1[[#This Row],[N°]]="","",VLOOKUP(Table1[[#This Row],[Unité]],Table2[[#All],[Nom de la mini-crèche]:[Qualifié]],11,FALSE))</f>
        <v/>
      </c>
      <c r="F509" s="33"/>
      <c r="G509" s="33"/>
      <c r="H509" s="35"/>
      <c r="I509" s="33"/>
      <c r="J509" s="33"/>
      <c r="K509" s="33"/>
      <c r="L509" s="3"/>
      <c r="M509" s="2" t="str">
        <f>IF(Table1[[#This Row],[N°]]="","",IF(Table1[[#This Row],[Niveau de langue]]=$V$12,Table1[[#This Row],[Nombre d’heures par semaines]],""))</f>
        <v/>
      </c>
      <c r="N509" s="2" t="str">
        <f>IF(Table1[[#This Row],[N°]]="","",IF(Table1[[#This Row],[Niveau de langue]]=$V$13,Table1[[#This Row],[Nombre d’heures par semaines]],""))</f>
        <v/>
      </c>
      <c r="O509" s="2" t="str">
        <f>IF(Table1[[#This Row],[N°]]="","",IF(Table1[[#This Row],[Référent pédagogique]]="OUI",Table1[[#This Row],[Nombre d’heures par semaines]],""))</f>
        <v/>
      </c>
      <c r="P509"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09" s="2"/>
      <c r="R509" s="2"/>
    </row>
    <row r="510" spans="1:18" x14ac:dyDescent="0.25">
      <c r="A510" s="12">
        <v>499</v>
      </c>
      <c r="B510" s="2" t="str">
        <f t="shared" si="7"/>
        <v/>
      </c>
      <c r="C510" s="2"/>
      <c r="D510" s="33"/>
      <c r="E510" s="34" t="str">
        <f>IF(Table1[[#This Row],[N°]]="","",VLOOKUP(Table1[[#This Row],[Unité]],Table2[[#All],[Nom de la mini-crèche]:[Qualifié]],11,FALSE))</f>
        <v/>
      </c>
      <c r="F510" s="33"/>
      <c r="G510" s="33"/>
      <c r="H510" s="35"/>
      <c r="I510" s="33"/>
      <c r="J510" s="33"/>
      <c r="K510" s="33"/>
      <c r="L510" s="3"/>
      <c r="M510" s="2" t="str">
        <f>IF(Table1[[#This Row],[N°]]="","",IF(Table1[[#This Row],[Niveau de langue]]=$V$12,Table1[[#This Row],[Nombre d’heures par semaines]],""))</f>
        <v/>
      </c>
      <c r="N510" s="2" t="str">
        <f>IF(Table1[[#This Row],[N°]]="","",IF(Table1[[#This Row],[Niveau de langue]]=$V$13,Table1[[#This Row],[Nombre d’heures par semaines]],""))</f>
        <v/>
      </c>
      <c r="O510" s="2" t="str">
        <f>IF(Table1[[#This Row],[N°]]="","",IF(Table1[[#This Row],[Référent pédagogique]]="OUI",Table1[[#This Row],[Nombre d’heures par semaines]],""))</f>
        <v/>
      </c>
      <c r="P510"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10" s="2"/>
      <c r="R510" s="2"/>
    </row>
    <row r="511" spans="1:18" x14ac:dyDescent="0.25">
      <c r="A511" s="12">
        <v>500</v>
      </c>
      <c r="B511" s="2" t="str">
        <f t="shared" si="7"/>
        <v/>
      </c>
      <c r="C511" s="2"/>
      <c r="D511" s="33"/>
      <c r="E511" s="34" t="str">
        <f>IF(Table1[[#This Row],[N°]]="","",VLOOKUP(Table1[[#This Row],[Unité]],Table2[[#All],[Nom de la mini-crèche]:[Qualifié]],11,FALSE))</f>
        <v/>
      </c>
      <c r="F511" s="33"/>
      <c r="G511" s="33"/>
      <c r="H511" s="35"/>
      <c r="I511" s="33"/>
      <c r="J511" s="33"/>
      <c r="K511" s="33"/>
      <c r="L511" s="3"/>
      <c r="M511" s="2" t="str">
        <f>IF(Table1[[#This Row],[N°]]="","",IF(Table1[[#This Row],[Niveau de langue]]=$V$12,Table1[[#This Row],[Nombre d’heures par semaines]],""))</f>
        <v/>
      </c>
      <c r="N511" s="2" t="str">
        <f>IF(Table1[[#This Row],[N°]]="","",IF(Table1[[#This Row],[Niveau de langue]]=$V$13,Table1[[#This Row],[Nombre d’heures par semaines]],""))</f>
        <v/>
      </c>
      <c r="O511" s="2" t="str">
        <f>IF(Table1[[#This Row],[N°]]="","",IF(Table1[[#This Row],[Référent pédagogique]]="OUI",Table1[[#This Row],[Nombre d’heures par semaines]],""))</f>
        <v/>
      </c>
      <c r="P511"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11" s="2"/>
      <c r="R511" s="2"/>
    </row>
    <row r="512" spans="1:18" x14ac:dyDescent="0.25">
      <c r="A512" s="12">
        <v>501</v>
      </c>
      <c r="B512" s="2" t="str">
        <f t="shared" si="7"/>
        <v/>
      </c>
      <c r="C512" s="2"/>
      <c r="D512" s="33"/>
      <c r="E512" s="34" t="str">
        <f>IF(Table1[[#This Row],[N°]]="","",VLOOKUP(Table1[[#This Row],[Unité]],Table2[[#All],[Nom de la mini-crèche]:[Qualifié]],11,FALSE))</f>
        <v/>
      </c>
      <c r="F512" s="33"/>
      <c r="G512" s="33"/>
      <c r="H512" s="35"/>
      <c r="I512" s="33"/>
      <c r="J512" s="33"/>
      <c r="K512" s="33"/>
      <c r="L512" s="3"/>
      <c r="M512" s="2" t="str">
        <f>IF(Table1[[#This Row],[N°]]="","",IF(Table1[[#This Row],[Niveau de langue]]=$V$12,Table1[[#This Row],[Nombre d’heures par semaines]],""))</f>
        <v/>
      </c>
      <c r="N512" s="2" t="str">
        <f>IF(Table1[[#This Row],[N°]]="","",IF(Table1[[#This Row],[Niveau de langue]]=$V$13,Table1[[#This Row],[Nombre d’heures par semaines]],""))</f>
        <v/>
      </c>
      <c r="O512" s="2" t="str">
        <f>IF(Table1[[#This Row],[N°]]="","",IF(Table1[[#This Row],[Référent pédagogique]]="OUI",Table1[[#This Row],[Nombre d’heures par semaines]],""))</f>
        <v/>
      </c>
      <c r="P512"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12" s="2"/>
      <c r="R512" s="2"/>
    </row>
    <row r="513" spans="1:18" x14ac:dyDescent="0.25">
      <c r="A513" s="12">
        <v>502</v>
      </c>
      <c r="B513" s="2" t="str">
        <f t="shared" si="7"/>
        <v/>
      </c>
      <c r="C513" s="2"/>
      <c r="D513" s="33"/>
      <c r="E513" s="34" t="str">
        <f>IF(Table1[[#This Row],[N°]]="","",VLOOKUP(Table1[[#This Row],[Unité]],Table2[[#All],[Nom de la mini-crèche]:[Qualifié]],11,FALSE))</f>
        <v/>
      </c>
      <c r="F513" s="33"/>
      <c r="G513" s="33"/>
      <c r="H513" s="35"/>
      <c r="I513" s="33"/>
      <c r="J513" s="33"/>
      <c r="K513" s="33"/>
      <c r="L513" s="3"/>
      <c r="M513" s="2" t="str">
        <f>IF(Table1[[#This Row],[N°]]="","",IF(Table1[[#This Row],[Niveau de langue]]=$V$12,Table1[[#This Row],[Nombre d’heures par semaines]],""))</f>
        <v/>
      </c>
      <c r="N513" s="2" t="str">
        <f>IF(Table1[[#This Row],[N°]]="","",IF(Table1[[#This Row],[Niveau de langue]]=$V$13,Table1[[#This Row],[Nombre d’heures par semaines]],""))</f>
        <v/>
      </c>
      <c r="O513" s="2" t="str">
        <f>IF(Table1[[#This Row],[N°]]="","",IF(Table1[[#This Row],[Référent pédagogique]]="OUI",Table1[[#This Row],[Nombre d’heures par semaines]],""))</f>
        <v/>
      </c>
      <c r="P513"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13" s="2"/>
      <c r="R513" s="2"/>
    </row>
    <row r="514" spans="1:18" x14ac:dyDescent="0.25">
      <c r="A514" s="12">
        <v>503</v>
      </c>
      <c r="B514" s="2" t="str">
        <f t="shared" si="7"/>
        <v/>
      </c>
      <c r="C514" s="2"/>
      <c r="D514" s="33"/>
      <c r="E514" s="34" t="str">
        <f>IF(Table1[[#This Row],[N°]]="","",VLOOKUP(Table1[[#This Row],[Unité]],Table2[[#All],[Nom de la mini-crèche]:[Qualifié]],11,FALSE))</f>
        <v/>
      </c>
      <c r="F514" s="33"/>
      <c r="G514" s="33"/>
      <c r="H514" s="35"/>
      <c r="I514" s="33"/>
      <c r="J514" s="33"/>
      <c r="K514" s="33"/>
      <c r="L514" s="3"/>
      <c r="M514" s="2" t="str">
        <f>IF(Table1[[#This Row],[N°]]="","",IF(Table1[[#This Row],[Niveau de langue]]=$V$12,Table1[[#This Row],[Nombre d’heures par semaines]],""))</f>
        <v/>
      </c>
      <c r="N514" s="2" t="str">
        <f>IF(Table1[[#This Row],[N°]]="","",IF(Table1[[#This Row],[Niveau de langue]]=$V$13,Table1[[#This Row],[Nombre d’heures par semaines]],""))</f>
        <v/>
      </c>
      <c r="O514" s="2" t="str">
        <f>IF(Table1[[#This Row],[N°]]="","",IF(Table1[[#This Row],[Référent pédagogique]]="OUI",Table1[[#This Row],[Nombre d’heures par semaines]],""))</f>
        <v/>
      </c>
      <c r="P514"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14" s="2"/>
      <c r="R514" s="2"/>
    </row>
    <row r="515" spans="1:18" x14ac:dyDescent="0.25">
      <c r="A515" s="12">
        <v>504</v>
      </c>
      <c r="B515" s="2" t="str">
        <f t="shared" si="7"/>
        <v/>
      </c>
      <c r="C515" s="2"/>
      <c r="D515" s="33"/>
      <c r="E515" s="34" t="str">
        <f>IF(Table1[[#This Row],[N°]]="","",VLOOKUP(Table1[[#This Row],[Unité]],Table2[[#All],[Nom de la mini-crèche]:[Qualifié]],11,FALSE))</f>
        <v/>
      </c>
      <c r="F515" s="33"/>
      <c r="G515" s="33"/>
      <c r="H515" s="35"/>
      <c r="I515" s="33"/>
      <c r="J515" s="33"/>
      <c r="K515" s="33"/>
      <c r="L515" s="3"/>
      <c r="M515" s="2" t="str">
        <f>IF(Table1[[#This Row],[N°]]="","",IF(Table1[[#This Row],[Niveau de langue]]=$V$12,Table1[[#This Row],[Nombre d’heures par semaines]],""))</f>
        <v/>
      </c>
      <c r="N515" s="2" t="str">
        <f>IF(Table1[[#This Row],[N°]]="","",IF(Table1[[#This Row],[Niveau de langue]]=$V$13,Table1[[#This Row],[Nombre d’heures par semaines]],""))</f>
        <v/>
      </c>
      <c r="O515" s="2" t="str">
        <f>IF(Table1[[#This Row],[N°]]="","",IF(Table1[[#This Row],[Référent pédagogique]]="OUI",Table1[[#This Row],[Nombre d’heures par semaines]],""))</f>
        <v/>
      </c>
      <c r="P515"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15" s="2"/>
      <c r="R515" s="2"/>
    </row>
    <row r="516" spans="1:18" x14ac:dyDescent="0.25">
      <c r="A516" s="12">
        <v>505</v>
      </c>
      <c r="B516" s="2" t="str">
        <f t="shared" si="7"/>
        <v/>
      </c>
      <c r="C516" s="2"/>
      <c r="D516" s="33"/>
      <c r="E516" s="34" t="str">
        <f>IF(Table1[[#This Row],[N°]]="","",VLOOKUP(Table1[[#This Row],[Unité]],Table2[[#All],[Nom de la mini-crèche]:[Qualifié]],11,FALSE))</f>
        <v/>
      </c>
      <c r="F516" s="33"/>
      <c r="G516" s="33"/>
      <c r="H516" s="35"/>
      <c r="I516" s="33"/>
      <c r="J516" s="33"/>
      <c r="K516" s="33"/>
      <c r="L516" s="3"/>
      <c r="M516" s="2" t="str">
        <f>IF(Table1[[#This Row],[N°]]="","",IF(Table1[[#This Row],[Niveau de langue]]=$V$12,Table1[[#This Row],[Nombre d’heures par semaines]],""))</f>
        <v/>
      </c>
      <c r="N516" s="2" t="str">
        <f>IF(Table1[[#This Row],[N°]]="","",IF(Table1[[#This Row],[Niveau de langue]]=$V$13,Table1[[#This Row],[Nombre d’heures par semaines]],""))</f>
        <v/>
      </c>
      <c r="O516" s="2" t="str">
        <f>IF(Table1[[#This Row],[N°]]="","",IF(Table1[[#This Row],[Référent pédagogique]]="OUI",Table1[[#This Row],[Nombre d’heures par semaines]],""))</f>
        <v/>
      </c>
      <c r="P516"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16" s="2"/>
      <c r="R516" s="2"/>
    </row>
    <row r="517" spans="1:18" x14ac:dyDescent="0.25">
      <c r="A517" s="12">
        <v>506</v>
      </c>
      <c r="B517" s="2" t="str">
        <f t="shared" si="7"/>
        <v/>
      </c>
      <c r="C517" s="2"/>
      <c r="D517" s="33"/>
      <c r="E517" s="34" t="str">
        <f>IF(Table1[[#This Row],[N°]]="","",VLOOKUP(Table1[[#This Row],[Unité]],Table2[[#All],[Nom de la mini-crèche]:[Qualifié]],11,FALSE))</f>
        <v/>
      </c>
      <c r="F517" s="33"/>
      <c r="G517" s="33"/>
      <c r="H517" s="35"/>
      <c r="I517" s="33"/>
      <c r="J517" s="33"/>
      <c r="K517" s="33"/>
      <c r="L517" s="3"/>
      <c r="M517" s="2" t="str">
        <f>IF(Table1[[#This Row],[N°]]="","",IF(Table1[[#This Row],[Niveau de langue]]=$V$12,Table1[[#This Row],[Nombre d’heures par semaines]],""))</f>
        <v/>
      </c>
      <c r="N517" s="2" t="str">
        <f>IF(Table1[[#This Row],[N°]]="","",IF(Table1[[#This Row],[Niveau de langue]]=$V$13,Table1[[#This Row],[Nombre d’heures par semaines]],""))</f>
        <v/>
      </c>
      <c r="O517" s="2" t="str">
        <f>IF(Table1[[#This Row],[N°]]="","",IF(Table1[[#This Row],[Référent pédagogique]]="OUI",Table1[[#This Row],[Nombre d’heures par semaines]],""))</f>
        <v/>
      </c>
      <c r="P517"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17" s="2"/>
      <c r="R517" s="2"/>
    </row>
    <row r="518" spans="1:18" x14ac:dyDescent="0.25">
      <c r="A518" s="12">
        <v>507</v>
      </c>
      <c r="B518" s="2" t="str">
        <f t="shared" si="7"/>
        <v/>
      </c>
      <c r="C518" s="2"/>
      <c r="D518" s="33"/>
      <c r="E518" s="34" t="str">
        <f>IF(Table1[[#This Row],[N°]]="","",VLOOKUP(Table1[[#This Row],[Unité]],Table2[[#All],[Nom de la mini-crèche]:[Qualifié]],11,FALSE))</f>
        <v/>
      </c>
      <c r="F518" s="33"/>
      <c r="G518" s="33"/>
      <c r="H518" s="35"/>
      <c r="I518" s="33"/>
      <c r="J518" s="33"/>
      <c r="K518" s="33"/>
      <c r="L518" s="3"/>
      <c r="M518" s="2" t="str">
        <f>IF(Table1[[#This Row],[N°]]="","",IF(Table1[[#This Row],[Niveau de langue]]=$V$12,Table1[[#This Row],[Nombre d’heures par semaines]],""))</f>
        <v/>
      </c>
      <c r="N518" s="2" t="str">
        <f>IF(Table1[[#This Row],[N°]]="","",IF(Table1[[#This Row],[Niveau de langue]]=$V$13,Table1[[#This Row],[Nombre d’heures par semaines]],""))</f>
        <v/>
      </c>
      <c r="O518" s="2" t="str">
        <f>IF(Table1[[#This Row],[N°]]="","",IF(Table1[[#This Row],[Référent pédagogique]]="OUI",Table1[[#This Row],[Nombre d’heures par semaines]],""))</f>
        <v/>
      </c>
      <c r="P518"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18" s="2"/>
      <c r="R518" s="2"/>
    </row>
    <row r="519" spans="1:18" x14ac:dyDescent="0.25">
      <c r="A519" s="12">
        <v>508</v>
      </c>
      <c r="B519" s="2" t="str">
        <f t="shared" si="7"/>
        <v/>
      </c>
      <c r="C519" s="2"/>
      <c r="D519" s="33"/>
      <c r="E519" s="34" t="str">
        <f>IF(Table1[[#This Row],[N°]]="","",VLOOKUP(Table1[[#This Row],[Unité]],Table2[[#All],[Nom de la mini-crèche]:[Qualifié]],11,FALSE))</f>
        <v/>
      </c>
      <c r="F519" s="33"/>
      <c r="G519" s="33"/>
      <c r="H519" s="35"/>
      <c r="I519" s="33"/>
      <c r="J519" s="33"/>
      <c r="K519" s="33"/>
      <c r="L519" s="3"/>
      <c r="M519" s="2" t="str">
        <f>IF(Table1[[#This Row],[N°]]="","",IF(Table1[[#This Row],[Niveau de langue]]=$V$12,Table1[[#This Row],[Nombre d’heures par semaines]],""))</f>
        <v/>
      </c>
      <c r="N519" s="2" t="str">
        <f>IF(Table1[[#This Row],[N°]]="","",IF(Table1[[#This Row],[Niveau de langue]]=$V$13,Table1[[#This Row],[Nombre d’heures par semaines]],""))</f>
        <v/>
      </c>
      <c r="O519" s="2" t="str">
        <f>IF(Table1[[#This Row],[N°]]="","",IF(Table1[[#This Row],[Référent pédagogique]]="OUI",Table1[[#This Row],[Nombre d’heures par semaines]],""))</f>
        <v/>
      </c>
      <c r="P519"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19" s="2"/>
      <c r="R519" s="2"/>
    </row>
    <row r="520" spans="1:18" x14ac:dyDescent="0.25">
      <c r="A520" s="12">
        <v>509</v>
      </c>
      <c r="B520" s="2" t="str">
        <f t="shared" si="7"/>
        <v/>
      </c>
      <c r="C520" s="2"/>
      <c r="D520" s="33"/>
      <c r="E520" s="34" t="str">
        <f>IF(Table1[[#This Row],[N°]]="","",VLOOKUP(Table1[[#This Row],[Unité]],Table2[[#All],[Nom de la mini-crèche]:[Qualifié]],11,FALSE))</f>
        <v/>
      </c>
      <c r="F520" s="33"/>
      <c r="G520" s="33"/>
      <c r="H520" s="35"/>
      <c r="I520" s="33"/>
      <c r="J520" s="33"/>
      <c r="K520" s="33"/>
      <c r="L520" s="3"/>
      <c r="M520" s="2" t="str">
        <f>IF(Table1[[#This Row],[N°]]="","",IF(Table1[[#This Row],[Niveau de langue]]=$V$12,Table1[[#This Row],[Nombre d’heures par semaines]],""))</f>
        <v/>
      </c>
      <c r="N520" s="2" t="str">
        <f>IF(Table1[[#This Row],[N°]]="","",IF(Table1[[#This Row],[Niveau de langue]]=$V$13,Table1[[#This Row],[Nombre d’heures par semaines]],""))</f>
        <v/>
      </c>
      <c r="O520" s="2" t="str">
        <f>IF(Table1[[#This Row],[N°]]="","",IF(Table1[[#This Row],[Référent pédagogique]]="OUI",Table1[[#This Row],[Nombre d’heures par semaines]],""))</f>
        <v/>
      </c>
      <c r="P520"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20" s="2"/>
      <c r="R520" s="2"/>
    </row>
    <row r="521" spans="1:18" x14ac:dyDescent="0.25">
      <c r="A521" s="12">
        <v>510</v>
      </c>
      <c r="B521" s="2" t="str">
        <f t="shared" si="7"/>
        <v/>
      </c>
      <c r="C521" s="2"/>
      <c r="D521" s="33"/>
      <c r="E521" s="34" t="str">
        <f>IF(Table1[[#This Row],[N°]]="","",VLOOKUP(Table1[[#This Row],[Unité]],Table2[[#All],[Nom de la mini-crèche]:[Qualifié]],11,FALSE))</f>
        <v/>
      </c>
      <c r="F521" s="33"/>
      <c r="G521" s="33"/>
      <c r="H521" s="35"/>
      <c r="I521" s="33"/>
      <c r="J521" s="33"/>
      <c r="K521" s="33"/>
      <c r="L521" s="3"/>
      <c r="M521" s="2" t="str">
        <f>IF(Table1[[#This Row],[N°]]="","",IF(Table1[[#This Row],[Niveau de langue]]=$V$12,Table1[[#This Row],[Nombre d’heures par semaines]],""))</f>
        <v/>
      </c>
      <c r="N521" s="2" t="str">
        <f>IF(Table1[[#This Row],[N°]]="","",IF(Table1[[#This Row],[Niveau de langue]]=$V$13,Table1[[#This Row],[Nombre d’heures par semaines]],""))</f>
        <v/>
      </c>
      <c r="O521" s="2" t="str">
        <f>IF(Table1[[#This Row],[N°]]="","",IF(Table1[[#This Row],[Référent pédagogique]]="OUI",Table1[[#This Row],[Nombre d’heures par semaines]],""))</f>
        <v/>
      </c>
      <c r="P521"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21" s="2"/>
      <c r="R521" s="2"/>
    </row>
    <row r="522" spans="1:18" x14ac:dyDescent="0.25">
      <c r="A522" s="12">
        <v>511</v>
      </c>
      <c r="B522" s="2" t="str">
        <f t="shared" si="7"/>
        <v/>
      </c>
      <c r="C522" s="2"/>
      <c r="D522" s="33"/>
      <c r="E522" s="34" t="str">
        <f>IF(Table1[[#This Row],[N°]]="","",VLOOKUP(Table1[[#This Row],[Unité]],Table2[[#All],[Nom de la mini-crèche]:[Qualifié]],11,FALSE))</f>
        <v/>
      </c>
      <c r="F522" s="33"/>
      <c r="G522" s="33"/>
      <c r="H522" s="35"/>
      <c r="I522" s="33"/>
      <c r="J522" s="33"/>
      <c r="K522" s="33"/>
      <c r="L522" s="3"/>
      <c r="M522" s="2" t="str">
        <f>IF(Table1[[#This Row],[N°]]="","",IF(Table1[[#This Row],[Niveau de langue]]=$V$12,Table1[[#This Row],[Nombre d’heures par semaines]],""))</f>
        <v/>
      </c>
      <c r="N522" s="2" t="str">
        <f>IF(Table1[[#This Row],[N°]]="","",IF(Table1[[#This Row],[Niveau de langue]]=$V$13,Table1[[#This Row],[Nombre d’heures par semaines]],""))</f>
        <v/>
      </c>
      <c r="O522" s="2" t="str">
        <f>IF(Table1[[#This Row],[N°]]="","",IF(Table1[[#This Row],[Référent pédagogique]]="OUI",Table1[[#This Row],[Nombre d’heures par semaines]],""))</f>
        <v/>
      </c>
      <c r="P522"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22" s="2"/>
      <c r="R522" s="2"/>
    </row>
    <row r="523" spans="1:18" x14ac:dyDescent="0.25">
      <c r="A523" s="12">
        <v>512</v>
      </c>
      <c r="B523" s="2" t="str">
        <f t="shared" si="7"/>
        <v/>
      </c>
      <c r="C523" s="2"/>
      <c r="D523" s="33"/>
      <c r="E523" s="34" t="str">
        <f>IF(Table1[[#This Row],[N°]]="","",VLOOKUP(Table1[[#This Row],[Unité]],Table2[[#All],[Nom de la mini-crèche]:[Qualifié]],11,FALSE))</f>
        <v/>
      </c>
      <c r="F523" s="33"/>
      <c r="G523" s="33"/>
      <c r="H523" s="35"/>
      <c r="I523" s="33"/>
      <c r="J523" s="33"/>
      <c r="K523" s="33"/>
      <c r="L523" s="3"/>
      <c r="M523" s="2" t="str">
        <f>IF(Table1[[#This Row],[N°]]="","",IF(Table1[[#This Row],[Niveau de langue]]=$V$12,Table1[[#This Row],[Nombre d’heures par semaines]],""))</f>
        <v/>
      </c>
      <c r="N523" s="2" t="str">
        <f>IF(Table1[[#This Row],[N°]]="","",IF(Table1[[#This Row],[Niveau de langue]]=$V$13,Table1[[#This Row],[Nombre d’heures par semaines]],""))</f>
        <v/>
      </c>
      <c r="O523" s="2" t="str">
        <f>IF(Table1[[#This Row],[N°]]="","",IF(Table1[[#This Row],[Référent pédagogique]]="OUI",Table1[[#This Row],[Nombre d’heures par semaines]],""))</f>
        <v/>
      </c>
      <c r="P523"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23" s="2"/>
      <c r="R523" s="2"/>
    </row>
    <row r="524" spans="1:18" x14ac:dyDescent="0.25">
      <c r="A524" s="12">
        <v>513</v>
      </c>
      <c r="B524" s="2" t="str">
        <f t="shared" si="7"/>
        <v/>
      </c>
      <c r="C524" s="2"/>
      <c r="D524" s="33"/>
      <c r="E524" s="34" t="str">
        <f>IF(Table1[[#This Row],[N°]]="","",VLOOKUP(Table1[[#This Row],[Unité]],Table2[[#All],[Nom de la mini-crèche]:[Qualifié]],11,FALSE))</f>
        <v/>
      </c>
      <c r="F524" s="33"/>
      <c r="G524" s="33"/>
      <c r="H524" s="35"/>
      <c r="I524" s="33"/>
      <c r="J524" s="33"/>
      <c r="K524" s="33"/>
      <c r="L524" s="3"/>
      <c r="M524" s="2" t="str">
        <f>IF(Table1[[#This Row],[N°]]="","",IF(Table1[[#This Row],[Niveau de langue]]=$V$12,Table1[[#This Row],[Nombre d’heures par semaines]],""))</f>
        <v/>
      </c>
      <c r="N524" s="2" t="str">
        <f>IF(Table1[[#This Row],[N°]]="","",IF(Table1[[#This Row],[Niveau de langue]]=$V$13,Table1[[#This Row],[Nombre d’heures par semaines]],""))</f>
        <v/>
      </c>
      <c r="O524" s="2" t="str">
        <f>IF(Table1[[#This Row],[N°]]="","",IF(Table1[[#This Row],[Référent pédagogique]]="OUI",Table1[[#This Row],[Nombre d’heures par semaines]],""))</f>
        <v/>
      </c>
      <c r="P524"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24" s="2"/>
      <c r="R524" s="2"/>
    </row>
    <row r="525" spans="1:18" x14ac:dyDescent="0.25">
      <c r="A525" s="12">
        <v>514</v>
      </c>
      <c r="B525" s="2" t="str">
        <f t="shared" ref="B525:B551" si="8">IF(H525="","",A525)</f>
        <v/>
      </c>
      <c r="C525" s="2"/>
      <c r="D525" s="33"/>
      <c r="E525" s="34" t="str">
        <f>IF(Table1[[#This Row],[N°]]="","",VLOOKUP(Table1[[#This Row],[Unité]],Table2[[#All],[Nom de la mini-crèche]:[Qualifié]],11,FALSE))</f>
        <v/>
      </c>
      <c r="F525" s="33"/>
      <c r="G525" s="33"/>
      <c r="H525" s="35"/>
      <c r="I525" s="33"/>
      <c r="J525" s="33"/>
      <c r="K525" s="33"/>
      <c r="L525" s="3"/>
      <c r="M525" s="2" t="str">
        <f>IF(Table1[[#This Row],[N°]]="","",IF(Table1[[#This Row],[Niveau de langue]]=$V$12,Table1[[#This Row],[Nombre d’heures par semaines]],""))</f>
        <v/>
      </c>
      <c r="N525" s="2" t="str">
        <f>IF(Table1[[#This Row],[N°]]="","",IF(Table1[[#This Row],[Niveau de langue]]=$V$13,Table1[[#This Row],[Nombre d’heures par semaines]],""))</f>
        <v/>
      </c>
      <c r="O525" s="2" t="str">
        <f>IF(Table1[[#This Row],[N°]]="","",IF(Table1[[#This Row],[Référent pédagogique]]="OUI",Table1[[#This Row],[Nombre d’heures par semaines]],""))</f>
        <v/>
      </c>
      <c r="P525"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25" s="2"/>
      <c r="R525" s="2"/>
    </row>
    <row r="526" spans="1:18" x14ac:dyDescent="0.25">
      <c r="A526" s="12">
        <v>515</v>
      </c>
      <c r="B526" s="2" t="str">
        <f t="shared" si="8"/>
        <v/>
      </c>
      <c r="C526" s="2"/>
      <c r="D526" s="33"/>
      <c r="E526" s="34" t="str">
        <f>IF(Table1[[#This Row],[N°]]="","",VLOOKUP(Table1[[#This Row],[Unité]],Table2[[#All],[Nom de la mini-crèche]:[Qualifié]],11,FALSE))</f>
        <v/>
      </c>
      <c r="F526" s="33"/>
      <c r="G526" s="33"/>
      <c r="H526" s="35"/>
      <c r="I526" s="33"/>
      <c r="J526" s="33"/>
      <c r="K526" s="33"/>
      <c r="L526" s="3"/>
      <c r="M526" s="2" t="str">
        <f>IF(Table1[[#This Row],[N°]]="","",IF(Table1[[#This Row],[Niveau de langue]]=$V$12,Table1[[#This Row],[Nombre d’heures par semaines]],""))</f>
        <v/>
      </c>
      <c r="N526" s="2" t="str">
        <f>IF(Table1[[#This Row],[N°]]="","",IF(Table1[[#This Row],[Niveau de langue]]=$V$13,Table1[[#This Row],[Nombre d’heures par semaines]],""))</f>
        <v/>
      </c>
      <c r="O526" s="2" t="str">
        <f>IF(Table1[[#This Row],[N°]]="","",IF(Table1[[#This Row],[Référent pédagogique]]="OUI",Table1[[#This Row],[Nombre d’heures par semaines]],""))</f>
        <v/>
      </c>
      <c r="P526"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26" s="2"/>
      <c r="R526" s="2"/>
    </row>
    <row r="527" spans="1:18" x14ac:dyDescent="0.25">
      <c r="A527" s="12">
        <v>516</v>
      </c>
      <c r="B527" s="2" t="str">
        <f t="shared" si="8"/>
        <v/>
      </c>
      <c r="C527" s="2"/>
      <c r="D527" s="33"/>
      <c r="E527" s="34" t="str">
        <f>IF(Table1[[#This Row],[N°]]="","",VLOOKUP(Table1[[#This Row],[Unité]],Table2[[#All],[Nom de la mini-crèche]:[Qualifié]],11,FALSE))</f>
        <v/>
      </c>
      <c r="F527" s="33"/>
      <c r="G527" s="33"/>
      <c r="H527" s="35"/>
      <c r="I527" s="33"/>
      <c r="J527" s="33"/>
      <c r="K527" s="33"/>
      <c r="L527" s="3"/>
      <c r="M527" s="2" t="str">
        <f>IF(Table1[[#This Row],[N°]]="","",IF(Table1[[#This Row],[Niveau de langue]]=$V$12,Table1[[#This Row],[Nombre d’heures par semaines]],""))</f>
        <v/>
      </c>
      <c r="N527" s="2" t="str">
        <f>IF(Table1[[#This Row],[N°]]="","",IF(Table1[[#This Row],[Niveau de langue]]=$V$13,Table1[[#This Row],[Nombre d’heures par semaines]],""))</f>
        <v/>
      </c>
      <c r="O527" s="2" t="str">
        <f>IF(Table1[[#This Row],[N°]]="","",IF(Table1[[#This Row],[Référent pédagogique]]="OUI",Table1[[#This Row],[Nombre d’heures par semaines]],""))</f>
        <v/>
      </c>
      <c r="P527"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27" s="2"/>
      <c r="R527" s="2"/>
    </row>
    <row r="528" spans="1:18" x14ac:dyDescent="0.25">
      <c r="A528" s="12">
        <v>517</v>
      </c>
      <c r="B528" s="2" t="str">
        <f t="shared" si="8"/>
        <v/>
      </c>
      <c r="C528" s="2"/>
      <c r="D528" s="33"/>
      <c r="E528" s="34" t="str">
        <f>IF(Table1[[#This Row],[N°]]="","",VLOOKUP(Table1[[#This Row],[Unité]],Table2[[#All],[Nom de la mini-crèche]:[Qualifié]],11,FALSE))</f>
        <v/>
      </c>
      <c r="F528" s="33"/>
      <c r="G528" s="33"/>
      <c r="H528" s="35"/>
      <c r="I528" s="33"/>
      <c r="J528" s="33"/>
      <c r="K528" s="33"/>
      <c r="L528" s="3"/>
      <c r="M528" s="2" t="str">
        <f>IF(Table1[[#This Row],[N°]]="","",IF(Table1[[#This Row],[Niveau de langue]]=$V$12,Table1[[#This Row],[Nombre d’heures par semaines]],""))</f>
        <v/>
      </c>
      <c r="N528" s="2" t="str">
        <f>IF(Table1[[#This Row],[N°]]="","",IF(Table1[[#This Row],[Niveau de langue]]=$V$13,Table1[[#This Row],[Nombre d’heures par semaines]],""))</f>
        <v/>
      </c>
      <c r="O528" s="2" t="str">
        <f>IF(Table1[[#This Row],[N°]]="","",IF(Table1[[#This Row],[Référent pédagogique]]="OUI",Table1[[#This Row],[Nombre d’heures par semaines]],""))</f>
        <v/>
      </c>
      <c r="P528"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28" s="2"/>
      <c r="R528" s="2"/>
    </row>
    <row r="529" spans="1:18" x14ac:dyDescent="0.25">
      <c r="A529" s="12">
        <v>518</v>
      </c>
      <c r="B529" s="2" t="str">
        <f t="shared" si="8"/>
        <v/>
      </c>
      <c r="C529" s="2"/>
      <c r="D529" s="33"/>
      <c r="E529" s="34" t="str">
        <f>IF(Table1[[#This Row],[N°]]="","",VLOOKUP(Table1[[#This Row],[Unité]],Table2[[#All],[Nom de la mini-crèche]:[Qualifié]],11,FALSE))</f>
        <v/>
      </c>
      <c r="F529" s="33"/>
      <c r="G529" s="33"/>
      <c r="H529" s="35"/>
      <c r="I529" s="33"/>
      <c r="J529" s="33"/>
      <c r="K529" s="33"/>
      <c r="L529" s="3"/>
      <c r="M529" s="2" t="str">
        <f>IF(Table1[[#This Row],[N°]]="","",IF(Table1[[#This Row],[Niveau de langue]]=$V$12,Table1[[#This Row],[Nombre d’heures par semaines]],""))</f>
        <v/>
      </c>
      <c r="N529" s="2" t="str">
        <f>IF(Table1[[#This Row],[N°]]="","",IF(Table1[[#This Row],[Niveau de langue]]=$V$13,Table1[[#This Row],[Nombre d’heures par semaines]],""))</f>
        <v/>
      </c>
      <c r="O529" s="2" t="str">
        <f>IF(Table1[[#This Row],[N°]]="","",IF(Table1[[#This Row],[Référent pédagogique]]="OUI",Table1[[#This Row],[Nombre d’heures par semaines]],""))</f>
        <v/>
      </c>
      <c r="P529"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29" s="2"/>
      <c r="R529" s="2"/>
    </row>
    <row r="530" spans="1:18" x14ac:dyDescent="0.25">
      <c r="A530" s="12">
        <v>519</v>
      </c>
      <c r="B530" s="2" t="str">
        <f t="shared" si="8"/>
        <v/>
      </c>
      <c r="C530" s="2"/>
      <c r="D530" s="33"/>
      <c r="E530" s="34" t="str">
        <f>IF(Table1[[#This Row],[N°]]="","",VLOOKUP(Table1[[#This Row],[Unité]],Table2[[#All],[Nom de la mini-crèche]:[Qualifié]],11,FALSE))</f>
        <v/>
      </c>
      <c r="F530" s="33"/>
      <c r="G530" s="33"/>
      <c r="H530" s="35"/>
      <c r="I530" s="33"/>
      <c r="J530" s="33"/>
      <c r="K530" s="33"/>
      <c r="L530" s="3"/>
      <c r="M530" s="2" t="str">
        <f>IF(Table1[[#This Row],[N°]]="","",IF(Table1[[#This Row],[Niveau de langue]]=$V$12,Table1[[#This Row],[Nombre d’heures par semaines]],""))</f>
        <v/>
      </c>
      <c r="N530" s="2" t="str">
        <f>IF(Table1[[#This Row],[N°]]="","",IF(Table1[[#This Row],[Niveau de langue]]=$V$13,Table1[[#This Row],[Nombre d’heures par semaines]],""))</f>
        <v/>
      </c>
      <c r="O530" s="2" t="str">
        <f>IF(Table1[[#This Row],[N°]]="","",IF(Table1[[#This Row],[Référent pédagogique]]="OUI",Table1[[#This Row],[Nombre d’heures par semaines]],""))</f>
        <v/>
      </c>
      <c r="P530"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30" s="2"/>
      <c r="R530" s="2"/>
    </row>
    <row r="531" spans="1:18" x14ac:dyDescent="0.25">
      <c r="A531" s="12">
        <v>520</v>
      </c>
      <c r="B531" s="2" t="str">
        <f t="shared" si="8"/>
        <v/>
      </c>
      <c r="C531" s="2"/>
      <c r="D531" s="33"/>
      <c r="E531" s="34" t="str">
        <f>IF(Table1[[#This Row],[N°]]="","",VLOOKUP(Table1[[#This Row],[Unité]],Table2[[#All],[Nom de la mini-crèche]:[Qualifié]],11,FALSE))</f>
        <v/>
      </c>
      <c r="F531" s="33"/>
      <c r="G531" s="33"/>
      <c r="H531" s="35"/>
      <c r="I531" s="33"/>
      <c r="J531" s="33"/>
      <c r="K531" s="33"/>
      <c r="L531" s="3"/>
      <c r="M531" s="2" t="str">
        <f>IF(Table1[[#This Row],[N°]]="","",IF(Table1[[#This Row],[Niveau de langue]]=$V$12,Table1[[#This Row],[Nombre d’heures par semaines]],""))</f>
        <v/>
      </c>
      <c r="N531" s="2" t="str">
        <f>IF(Table1[[#This Row],[N°]]="","",IF(Table1[[#This Row],[Niveau de langue]]=$V$13,Table1[[#This Row],[Nombre d’heures par semaines]],""))</f>
        <v/>
      </c>
      <c r="O531" s="2" t="str">
        <f>IF(Table1[[#This Row],[N°]]="","",IF(Table1[[#This Row],[Référent pédagogique]]="OUI",Table1[[#This Row],[Nombre d’heures par semaines]],""))</f>
        <v/>
      </c>
      <c r="P531"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31" s="2"/>
      <c r="R531" s="2"/>
    </row>
    <row r="532" spans="1:18" x14ac:dyDescent="0.25">
      <c r="A532" s="12">
        <v>521</v>
      </c>
      <c r="B532" s="2" t="str">
        <f t="shared" si="8"/>
        <v/>
      </c>
      <c r="C532" s="2"/>
      <c r="D532" s="33"/>
      <c r="E532" s="34" t="str">
        <f>IF(Table1[[#This Row],[N°]]="","",VLOOKUP(Table1[[#This Row],[Unité]],Table2[[#All],[Nom de la mini-crèche]:[Qualifié]],11,FALSE))</f>
        <v/>
      </c>
      <c r="F532" s="33"/>
      <c r="G532" s="33"/>
      <c r="H532" s="35"/>
      <c r="I532" s="33"/>
      <c r="J532" s="33"/>
      <c r="K532" s="33"/>
      <c r="L532" s="3"/>
      <c r="M532" s="2" t="str">
        <f>IF(Table1[[#This Row],[N°]]="","",IF(Table1[[#This Row],[Niveau de langue]]=$V$12,Table1[[#This Row],[Nombre d’heures par semaines]],""))</f>
        <v/>
      </c>
      <c r="N532" s="2" t="str">
        <f>IF(Table1[[#This Row],[N°]]="","",IF(Table1[[#This Row],[Niveau de langue]]=$V$13,Table1[[#This Row],[Nombre d’heures par semaines]],""))</f>
        <v/>
      </c>
      <c r="O532" s="2" t="str">
        <f>IF(Table1[[#This Row],[N°]]="","",IF(Table1[[#This Row],[Référent pédagogique]]="OUI",Table1[[#This Row],[Nombre d’heures par semaines]],""))</f>
        <v/>
      </c>
      <c r="P532"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32" s="2"/>
      <c r="R532" s="2"/>
    </row>
    <row r="533" spans="1:18" x14ac:dyDescent="0.25">
      <c r="A533" s="12">
        <v>522</v>
      </c>
      <c r="B533" s="2" t="str">
        <f t="shared" si="8"/>
        <v/>
      </c>
      <c r="C533" s="2"/>
      <c r="D533" s="33"/>
      <c r="E533" s="34" t="str">
        <f>IF(Table1[[#This Row],[N°]]="","",VLOOKUP(Table1[[#This Row],[Unité]],Table2[[#All],[Nom de la mini-crèche]:[Qualifié]],11,FALSE))</f>
        <v/>
      </c>
      <c r="F533" s="33"/>
      <c r="G533" s="33"/>
      <c r="H533" s="35"/>
      <c r="I533" s="33"/>
      <c r="J533" s="33"/>
      <c r="K533" s="33"/>
      <c r="L533" s="3"/>
      <c r="M533" s="2" t="str">
        <f>IF(Table1[[#This Row],[N°]]="","",IF(Table1[[#This Row],[Niveau de langue]]=$V$12,Table1[[#This Row],[Nombre d’heures par semaines]],""))</f>
        <v/>
      </c>
      <c r="N533" s="2" t="str">
        <f>IF(Table1[[#This Row],[N°]]="","",IF(Table1[[#This Row],[Niveau de langue]]=$V$13,Table1[[#This Row],[Nombre d’heures par semaines]],""))</f>
        <v/>
      </c>
      <c r="O533" s="2" t="str">
        <f>IF(Table1[[#This Row],[N°]]="","",IF(Table1[[#This Row],[Référent pédagogique]]="OUI",Table1[[#This Row],[Nombre d’heures par semaines]],""))</f>
        <v/>
      </c>
      <c r="P533"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33" s="2"/>
      <c r="R533" s="2"/>
    </row>
    <row r="534" spans="1:18" x14ac:dyDescent="0.25">
      <c r="A534" s="12">
        <v>523</v>
      </c>
      <c r="B534" s="2" t="str">
        <f t="shared" si="8"/>
        <v/>
      </c>
      <c r="C534" s="2"/>
      <c r="D534" s="33"/>
      <c r="E534" s="34" t="str">
        <f>IF(Table1[[#This Row],[N°]]="","",VLOOKUP(Table1[[#This Row],[Unité]],Table2[[#All],[Nom de la mini-crèche]:[Qualifié]],11,FALSE))</f>
        <v/>
      </c>
      <c r="F534" s="33"/>
      <c r="G534" s="33"/>
      <c r="H534" s="35"/>
      <c r="I534" s="33"/>
      <c r="J534" s="33"/>
      <c r="K534" s="33"/>
      <c r="L534" s="3"/>
      <c r="M534" s="2" t="str">
        <f>IF(Table1[[#This Row],[N°]]="","",IF(Table1[[#This Row],[Niveau de langue]]=$V$12,Table1[[#This Row],[Nombre d’heures par semaines]],""))</f>
        <v/>
      </c>
      <c r="N534" s="2" t="str">
        <f>IF(Table1[[#This Row],[N°]]="","",IF(Table1[[#This Row],[Niveau de langue]]=$V$13,Table1[[#This Row],[Nombre d’heures par semaines]],""))</f>
        <v/>
      </c>
      <c r="O534" s="2" t="str">
        <f>IF(Table1[[#This Row],[N°]]="","",IF(Table1[[#This Row],[Référent pédagogique]]="OUI",Table1[[#This Row],[Nombre d’heures par semaines]],""))</f>
        <v/>
      </c>
      <c r="P534"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34" s="2"/>
      <c r="R534" s="2"/>
    </row>
    <row r="535" spans="1:18" x14ac:dyDescent="0.25">
      <c r="A535" s="12">
        <v>524</v>
      </c>
      <c r="B535" s="2" t="str">
        <f t="shared" si="8"/>
        <v/>
      </c>
      <c r="C535" s="2"/>
      <c r="D535" s="33"/>
      <c r="E535" s="34" t="str">
        <f>IF(Table1[[#This Row],[N°]]="","",VLOOKUP(Table1[[#This Row],[Unité]],Table2[[#All],[Nom de la mini-crèche]:[Qualifié]],11,FALSE))</f>
        <v/>
      </c>
      <c r="F535" s="33"/>
      <c r="G535" s="33"/>
      <c r="H535" s="35"/>
      <c r="I535" s="33"/>
      <c r="J535" s="33"/>
      <c r="K535" s="33"/>
      <c r="L535" s="3"/>
      <c r="M535" s="2" t="str">
        <f>IF(Table1[[#This Row],[N°]]="","",IF(Table1[[#This Row],[Niveau de langue]]=$V$12,Table1[[#This Row],[Nombre d’heures par semaines]],""))</f>
        <v/>
      </c>
      <c r="N535" s="2" t="str">
        <f>IF(Table1[[#This Row],[N°]]="","",IF(Table1[[#This Row],[Niveau de langue]]=$V$13,Table1[[#This Row],[Nombre d’heures par semaines]],""))</f>
        <v/>
      </c>
      <c r="O535" s="2" t="str">
        <f>IF(Table1[[#This Row],[N°]]="","",IF(Table1[[#This Row],[Référent pédagogique]]="OUI",Table1[[#This Row],[Nombre d’heures par semaines]],""))</f>
        <v/>
      </c>
      <c r="P535"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35" s="2"/>
      <c r="R535" s="2"/>
    </row>
    <row r="536" spans="1:18" x14ac:dyDescent="0.25">
      <c r="A536" s="12">
        <v>525</v>
      </c>
      <c r="B536" s="2" t="str">
        <f t="shared" si="8"/>
        <v/>
      </c>
      <c r="C536" s="2"/>
      <c r="D536" s="33"/>
      <c r="E536" s="34" t="str">
        <f>IF(Table1[[#This Row],[N°]]="","",VLOOKUP(Table1[[#This Row],[Unité]],Table2[[#All],[Nom de la mini-crèche]:[Qualifié]],11,FALSE))</f>
        <v/>
      </c>
      <c r="F536" s="33"/>
      <c r="G536" s="33"/>
      <c r="H536" s="35"/>
      <c r="I536" s="33"/>
      <c r="J536" s="33"/>
      <c r="K536" s="33"/>
      <c r="L536" s="3"/>
      <c r="M536" s="2" t="str">
        <f>IF(Table1[[#This Row],[N°]]="","",IF(Table1[[#This Row],[Niveau de langue]]=$V$12,Table1[[#This Row],[Nombre d’heures par semaines]],""))</f>
        <v/>
      </c>
      <c r="N536" s="2" t="str">
        <f>IF(Table1[[#This Row],[N°]]="","",IF(Table1[[#This Row],[Niveau de langue]]=$V$13,Table1[[#This Row],[Nombre d’heures par semaines]],""))</f>
        <v/>
      </c>
      <c r="O536" s="2" t="str">
        <f>IF(Table1[[#This Row],[N°]]="","",IF(Table1[[#This Row],[Référent pédagogique]]="OUI",Table1[[#This Row],[Nombre d’heures par semaines]],""))</f>
        <v/>
      </c>
      <c r="P536"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36" s="2"/>
      <c r="R536" s="2"/>
    </row>
    <row r="537" spans="1:18" x14ac:dyDescent="0.25">
      <c r="A537" s="12">
        <v>526</v>
      </c>
      <c r="B537" s="2" t="str">
        <f t="shared" si="8"/>
        <v/>
      </c>
      <c r="C537" s="2"/>
      <c r="D537" s="33"/>
      <c r="E537" s="34" t="str">
        <f>IF(Table1[[#This Row],[N°]]="","",VLOOKUP(Table1[[#This Row],[Unité]],Table2[[#All],[Nom de la mini-crèche]:[Qualifié]],11,FALSE))</f>
        <v/>
      </c>
      <c r="F537" s="33"/>
      <c r="G537" s="33"/>
      <c r="H537" s="35"/>
      <c r="I537" s="33"/>
      <c r="J537" s="33"/>
      <c r="K537" s="33"/>
      <c r="L537" s="3"/>
      <c r="M537" s="2" t="str">
        <f>IF(Table1[[#This Row],[N°]]="","",IF(Table1[[#This Row],[Niveau de langue]]=$V$12,Table1[[#This Row],[Nombre d’heures par semaines]],""))</f>
        <v/>
      </c>
      <c r="N537" s="2" t="str">
        <f>IF(Table1[[#This Row],[N°]]="","",IF(Table1[[#This Row],[Niveau de langue]]=$V$13,Table1[[#This Row],[Nombre d’heures par semaines]],""))</f>
        <v/>
      </c>
      <c r="O537" s="2" t="str">
        <f>IF(Table1[[#This Row],[N°]]="","",IF(Table1[[#This Row],[Référent pédagogique]]="OUI",Table1[[#This Row],[Nombre d’heures par semaines]],""))</f>
        <v/>
      </c>
      <c r="P537"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37" s="2"/>
      <c r="R537" s="2"/>
    </row>
    <row r="538" spans="1:18" x14ac:dyDescent="0.25">
      <c r="A538" s="12">
        <v>527</v>
      </c>
      <c r="B538" s="2" t="str">
        <f t="shared" si="8"/>
        <v/>
      </c>
      <c r="C538" s="2"/>
      <c r="D538" s="33"/>
      <c r="E538" s="34" t="str">
        <f>IF(Table1[[#This Row],[N°]]="","",VLOOKUP(Table1[[#This Row],[Unité]],Table2[[#All],[Nom de la mini-crèche]:[Qualifié]],11,FALSE))</f>
        <v/>
      </c>
      <c r="F538" s="33"/>
      <c r="G538" s="33"/>
      <c r="H538" s="35"/>
      <c r="I538" s="33"/>
      <c r="J538" s="33"/>
      <c r="K538" s="33"/>
      <c r="L538" s="3"/>
      <c r="M538" s="2" t="str">
        <f>IF(Table1[[#This Row],[N°]]="","",IF(Table1[[#This Row],[Niveau de langue]]=$V$12,Table1[[#This Row],[Nombre d’heures par semaines]],""))</f>
        <v/>
      </c>
      <c r="N538" s="2" t="str">
        <f>IF(Table1[[#This Row],[N°]]="","",IF(Table1[[#This Row],[Niveau de langue]]=$V$13,Table1[[#This Row],[Nombre d’heures par semaines]],""))</f>
        <v/>
      </c>
      <c r="O538" s="2" t="str">
        <f>IF(Table1[[#This Row],[N°]]="","",IF(Table1[[#This Row],[Référent pédagogique]]="OUI",Table1[[#This Row],[Nombre d’heures par semaines]],""))</f>
        <v/>
      </c>
      <c r="P538"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38" s="2"/>
      <c r="R538" s="2"/>
    </row>
    <row r="539" spans="1:18" x14ac:dyDescent="0.25">
      <c r="A539" s="12">
        <v>528</v>
      </c>
      <c r="B539" s="2" t="str">
        <f t="shared" si="8"/>
        <v/>
      </c>
      <c r="C539" s="2"/>
      <c r="D539" s="33"/>
      <c r="E539" s="34" t="str">
        <f>IF(Table1[[#This Row],[N°]]="","",VLOOKUP(Table1[[#This Row],[Unité]],Table2[[#All],[Nom de la mini-crèche]:[Qualifié]],11,FALSE))</f>
        <v/>
      </c>
      <c r="F539" s="33"/>
      <c r="G539" s="33"/>
      <c r="H539" s="35"/>
      <c r="I539" s="33"/>
      <c r="J539" s="33"/>
      <c r="K539" s="33"/>
      <c r="L539" s="3"/>
      <c r="M539" s="2" t="str">
        <f>IF(Table1[[#This Row],[N°]]="","",IF(Table1[[#This Row],[Niveau de langue]]=$V$12,Table1[[#This Row],[Nombre d’heures par semaines]],""))</f>
        <v/>
      </c>
      <c r="N539" s="2" t="str">
        <f>IF(Table1[[#This Row],[N°]]="","",IF(Table1[[#This Row],[Niveau de langue]]=$V$13,Table1[[#This Row],[Nombre d’heures par semaines]],""))</f>
        <v/>
      </c>
      <c r="O539" s="2" t="str">
        <f>IF(Table1[[#This Row],[N°]]="","",IF(Table1[[#This Row],[Référent pédagogique]]="OUI",Table1[[#This Row],[Nombre d’heures par semaines]],""))</f>
        <v/>
      </c>
      <c r="P539"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39" s="2"/>
      <c r="R539" s="2"/>
    </row>
    <row r="540" spans="1:18" x14ac:dyDescent="0.25">
      <c r="A540" s="12">
        <v>529</v>
      </c>
      <c r="B540" s="2" t="str">
        <f t="shared" si="8"/>
        <v/>
      </c>
      <c r="C540" s="2"/>
      <c r="D540" s="33"/>
      <c r="E540" s="34" t="str">
        <f>IF(Table1[[#This Row],[N°]]="","",VLOOKUP(Table1[[#This Row],[Unité]],Table2[[#All],[Nom de la mini-crèche]:[Qualifié]],11,FALSE))</f>
        <v/>
      </c>
      <c r="F540" s="33"/>
      <c r="G540" s="33"/>
      <c r="H540" s="35"/>
      <c r="I540" s="33"/>
      <c r="J540" s="33"/>
      <c r="K540" s="33"/>
      <c r="L540" s="3"/>
      <c r="M540" s="2" t="str">
        <f>IF(Table1[[#This Row],[N°]]="","",IF(Table1[[#This Row],[Niveau de langue]]=$V$12,Table1[[#This Row],[Nombre d’heures par semaines]],""))</f>
        <v/>
      </c>
      <c r="N540" s="2" t="str">
        <f>IF(Table1[[#This Row],[N°]]="","",IF(Table1[[#This Row],[Niveau de langue]]=$V$13,Table1[[#This Row],[Nombre d’heures par semaines]],""))</f>
        <v/>
      </c>
      <c r="O540" s="2" t="str">
        <f>IF(Table1[[#This Row],[N°]]="","",IF(Table1[[#This Row],[Référent pédagogique]]="OUI",Table1[[#This Row],[Nombre d’heures par semaines]],""))</f>
        <v/>
      </c>
      <c r="P540"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40" s="2"/>
      <c r="R540" s="2"/>
    </row>
    <row r="541" spans="1:18" x14ac:dyDescent="0.25">
      <c r="A541" s="12">
        <v>530</v>
      </c>
      <c r="B541" s="2" t="str">
        <f t="shared" si="8"/>
        <v/>
      </c>
      <c r="C541" s="2"/>
      <c r="D541" s="33"/>
      <c r="E541" s="34" t="str">
        <f>IF(Table1[[#This Row],[N°]]="","",VLOOKUP(Table1[[#This Row],[Unité]],Table2[[#All],[Nom de la mini-crèche]:[Qualifié]],11,FALSE))</f>
        <v/>
      </c>
      <c r="F541" s="33"/>
      <c r="G541" s="33"/>
      <c r="H541" s="35"/>
      <c r="I541" s="33"/>
      <c r="J541" s="33"/>
      <c r="K541" s="33"/>
      <c r="L541" s="3"/>
      <c r="M541" s="2" t="str">
        <f>IF(Table1[[#This Row],[N°]]="","",IF(Table1[[#This Row],[Niveau de langue]]=$V$12,Table1[[#This Row],[Nombre d’heures par semaines]],""))</f>
        <v/>
      </c>
      <c r="N541" s="2" t="str">
        <f>IF(Table1[[#This Row],[N°]]="","",IF(Table1[[#This Row],[Niveau de langue]]=$V$13,Table1[[#This Row],[Nombre d’heures par semaines]],""))</f>
        <v/>
      </c>
      <c r="O541" s="2" t="str">
        <f>IF(Table1[[#This Row],[N°]]="","",IF(Table1[[#This Row],[Référent pédagogique]]="OUI",Table1[[#This Row],[Nombre d’heures par semaines]],""))</f>
        <v/>
      </c>
      <c r="P541"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41" s="2"/>
      <c r="R541" s="2"/>
    </row>
    <row r="542" spans="1:18" x14ac:dyDescent="0.25">
      <c r="A542" s="12">
        <v>531</v>
      </c>
      <c r="B542" s="2" t="str">
        <f t="shared" si="8"/>
        <v/>
      </c>
      <c r="C542" s="2"/>
      <c r="D542" s="33"/>
      <c r="E542" s="34" t="str">
        <f>IF(Table1[[#This Row],[N°]]="","",VLOOKUP(Table1[[#This Row],[Unité]],Table2[[#All],[Nom de la mini-crèche]:[Qualifié]],11,FALSE))</f>
        <v/>
      </c>
      <c r="F542" s="33"/>
      <c r="G542" s="33"/>
      <c r="H542" s="35"/>
      <c r="I542" s="33"/>
      <c r="J542" s="33"/>
      <c r="K542" s="33"/>
      <c r="L542" s="3"/>
      <c r="M542" s="2" t="str">
        <f>IF(Table1[[#This Row],[N°]]="","",IF(Table1[[#This Row],[Niveau de langue]]=$V$12,Table1[[#This Row],[Nombre d’heures par semaines]],""))</f>
        <v/>
      </c>
      <c r="N542" s="2" t="str">
        <f>IF(Table1[[#This Row],[N°]]="","",IF(Table1[[#This Row],[Niveau de langue]]=$V$13,Table1[[#This Row],[Nombre d’heures par semaines]],""))</f>
        <v/>
      </c>
      <c r="O542" s="2" t="str">
        <f>IF(Table1[[#This Row],[N°]]="","",IF(Table1[[#This Row],[Référent pédagogique]]="OUI",Table1[[#This Row],[Nombre d’heures par semaines]],""))</f>
        <v/>
      </c>
      <c r="P542"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42" s="2"/>
      <c r="R542" s="2"/>
    </row>
    <row r="543" spans="1:18" x14ac:dyDescent="0.25">
      <c r="A543" s="12">
        <v>532</v>
      </c>
      <c r="B543" s="2" t="str">
        <f t="shared" si="8"/>
        <v/>
      </c>
      <c r="C543" s="2"/>
      <c r="D543" s="33"/>
      <c r="E543" s="34" t="str">
        <f>IF(Table1[[#This Row],[N°]]="","",VLOOKUP(Table1[[#This Row],[Unité]],Table2[[#All],[Nom de la mini-crèche]:[Qualifié]],11,FALSE))</f>
        <v/>
      </c>
      <c r="F543" s="33"/>
      <c r="G543" s="33"/>
      <c r="H543" s="35"/>
      <c r="I543" s="33"/>
      <c r="J543" s="33"/>
      <c r="K543" s="33"/>
      <c r="L543" s="3"/>
      <c r="M543" s="2" t="str">
        <f>IF(Table1[[#This Row],[N°]]="","",IF(Table1[[#This Row],[Niveau de langue]]=$V$12,Table1[[#This Row],[Nombre d’heures par semaines]],""))</f>
        <v/>
      </c>
      <c r="N543" s="2" t="str">
        <f>IF(Table1[[#This Row],[N°]]="","",IF(Table1[[#This Row],[Niveau de langue]]=$V$13,Table1[[#This Row],[Nombre d’heures par semaines]],""))</f>
        <v/>
      </c>
      <c r="O543" s="2" t="str">
        <f>IF(Table1[[#This Row],[N°]]="","",IF(Table1[[#This Row],[Référent pédagogique]]="OUI",Table1[[#This Row],[Nombre d’heures par semaines]],""))</f>
        <v/>
      </c>
      <c r="P543"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43" s="2"/>
      <c r="R543" s="2"/>
    </row>
    <row r="544" spans="1:18" x14ac:dyDescent="0.25">
      <c r="A544" s="12">
        <v>533</v>
      </c>
      <c r="B544" s="2" t="str">
        <f t="shared" si="8"/>
        <v/>
      </c>
      <c r="C544" s="2"/>
      <c r="D544" s="33"/>
      <c r="E544" s="34" t="str">
        <f>IF(Table1[[#This Row],[N°]]="","",VLOOKUP(Table1[[#This Row],[Unité]],Table2[[#All],[Nom de la mini-crèche]:[Qualifié]],11,FALSE))</f>
        <v/>
      </c>
      <c r="F544" s="33"/>
      <c r="G544" s="33"/>
      <c r="H544" s="35"/>
      <c r="I544" s="33"/>
      <c r="J544" s="33"/>
      <c r="K544" s="33"/>
      <c r="L544" s="3"/>
      <c r="M544" s="2" t="str">
        <f>IF(Table1[[#This Row],[N°]]="","",IF(Table1[[#This Row],[Niveau de langue]]=$V$12,Table1[[#This Row],[Nombre d’heures par semaines]],""))</f>
        <v/>
      </c>
      <c r="N544" s="2" t="str">
        <f>IF(Table1[[#This Row],[N°]]="","",IF(Table1[[#This Row],[Niveau de langue]]=$V$13,Table1[[#This Row],[Nombre d’heures par semaines]],""))</f>
        <v/>
      </c>
      <c r="O544" s="2" t="str">
        <f>IF(Table1[[#This Row],[N°]]="","",IF(Table1[[#This Row],[Référent pédagogique]]="OUI",Table1[[#This Row],[Nombre d’heures par semaines]],""))</f>
        <v/>
      </c>
      <c r="P544"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44" s="2"/>
      <c r="R544" s="2"/>
    </row>
    <row r="545" spans="1:18" x14ac:dyDescent="0.25">
      <c r="A545" s="12">
        <v>534</v>
      </c>
      <c r="B545" s="2" t="str">
        <f t="shared" si="8"/>
        <v/>
      </c>
      <c r="C545" s="2"/>
      <c r="D545" s="33"/>
      <c r="E545" s="34" t="str">
        <f>IF(Table1[[#This Row],[N°]]="","",VLOOKUP(Table1[[#This Row],[Unité]],Table2[[#All],[Nom de la mini-crèche]:[Qualifié]],11,FALSE))</f>
        <v/>
      </c>
      <c r="F545" s="33"/>
      <c r="G545" s="33"/>
      <c r="H545" s="35"/>
      <c r="I545" s="33"/>
      <c r="J545" s="33"/>
      <c r="K545" s="33"/>
      <c r="L545" s="3"/>
      <c r="M545" s="2" t="str">
        <f>IF(Table1[[#This Row],[N°]]="","",IF(Table1[[#This Row],[Niveau de langue]]=$V$12,Table1[[#This Row],[Nombre d’heures par semaines]],""))</f>
        <v/>
      </c>
      <c r="N545" s="2" t="str">
        <f>IF(Table1[[#This Row],[N°]]="","",IF(Table1[[#This Row],[Niveau de langue]]=$V$13,Table1[[#This Row],[Nombre d’heures par semaines]],""))</f>
        <v/>
      </c>
      <c r="O545" s="2" t="str">
        <f>IF(Table1[[#This Row],[N°]]="","",IF(Table1[[#This Row],[Référent pédagogique]]="OUI",Table1[[#This Row],[Nombre d’heures par semaines]],""))</f>
        <v/>
      </c>
      <c r="P545"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45" s="2"/>
      <c r="R545" s="2"/>
    </row>
    <row r="546" spans="1:18" x14ac:dyDescent="0.25">
      <c r="A546" s="12">
        <v>535</v>
      </c>
      <c r="B546" s="2" t="str">
        <f t="shared" si="8"/>
        <v/>
      </c>
      <c r="C546" s="2"/>
      <c r="D546" s="33"/>
      <c r="E546" s="34" t="str">
        <f>IF(Table1[[#This Row],[N°]]="","",VLOOKUP(Table1[[#This Row],[Unité]],Table2[[#All],[Nom de la mini-crèche]:[Qualifié]],11,FALSE))</f>
        <v/>
      </c>
      <c r="F546" s="33"/>
      <c r="G546" s="33"/>
      <c r="H546" s="35"/>
      <c r="I546" s="33"/>
      <c r="J546" s="33"/>
      <c r="K546" s="33"/>
      <c r="L546" s="3"/>
      <c r="M546" s="2" t="str">
        <f>IF(Table1[[#This Row],[N°]]="","",IF(Table1[[#This Row],[Niveau de langue]]=$V$12,Table1[[#This Row],[Nombre d’heures par semaines]],""))</f>
        <v/>
      </c>
      <c r="N546" s="2" t="str">
        <f>IF(Table1[[#This Row],[N°]]="","",IF(Table1[[#This Row],[Niveau de langue]]=$V$13,Table1[[#This Row],[Nombre d’heures par semaines]],""))</f>
        <v/>
      </c>
      <c r="O546" s="2" t="str">
        <f>IF(Table1[[#This Row],[N°]]="","",IF(Table1[[#This Row],[Référent pédagogique]]="OUI",Table1[[#This Row],[Nombre d’heures par semaines]],""))</f>
        <v/>
      </c>
      <c r="P546"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46" s="2"/>
      <c r="R546" s="2"/>
    </row>
    <row r="547" spans="1:18" x14ac:dyDescent="0.25">
      <c r="A547" s="12">
        <v>536</v>
      </c>
      <c r="B547" s="2" t="str">
        <f t="shared" si="8"/>
        <v/>
      </c>
      <c r="C547" s="2"/>
      <c r="D547" s="33"/>
      <c r="E547" s="34" t="str">
        <f>IF(Table1[[#This Row],[N°]]="","",VLOOKUP(Table1[[#This Row],[Unité]],Table2[[#All],[Nom de la mini-crèche]:[Qualifié]],11,FALSE))</f>
        <v/>
      </c>
      <c r="F547" s="33"/>
      <c r="G547" s="33"/>
      <c r="H547" s="35"/>
      <c r="I547" s="33"/>
      <c r="J547" s="33"/>
      <c r="K547" s="33"/>
      <c r="L547" s="3"/>
      <c r="M547" s="2" t="str">
        <f>IF(Table1[[#This Row],[N°]]="","",IF(Table1[[#This Row],[Niveau de langue]]=$V$12,Table1[[#This Row],[Nombre d’heures par semaines]],""))</f>
        <v/>
      </c>
      <c r="N547" s="2" t="str">
        <f>IF(Table1[[#This Row],[N°]]="","",IF(Table1[[#This Row],[Niveau de langue]]=$V$13,Table1[[#This Row],[Nombre d’heures par semaines]],""))</f>
        <v/>
      </c>
      <c r="O547" s="2" t="str">
        <f>IF(Table1[[#This Row],[N°]]="","",IF(Table1[[#This Row],[Référent pédagogique]]="OUI",Table1[[#This Row],[Nombre d’heures par semaines]],""))</f>
        <v/>
      </c>
      <c r="P547"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47" s="2"/>
      <c r="R547" s="2"/>
    </row>
    <row r="548" spans="1:18" x14ac:dyDescent="0.25">
      <c r="A548" s="12">
        <v>537</v>
      </c>
      <c r="B548" s="2" t="str">
        <f t="shared" si="8"/>
        <v/>
      </c>
      <c r="C548" s="2"/>
      <c r="D548" s="33"/>
      <c r="E548" s="34" t="str">
        <f>IF(Table1[[#This Row],[N°]]="","",VLOOKUP(Table1[[#This Row],[Unité]],Table2[[#All],[Nom de la mini-crèche]:[Qualifié]],11,FALSE))</f>
        <v/>
      </c>
      <c r="F548" s="33"/>
      <c r="G548" s="33"/>
      <c r="H548" s="35"/>
      <c r="I548" s="33"/>
      <c r="J548" s="33"/>
      <c r="K548" s="33"/>
      <c r="L548" s="3"/>
      <c r="M548" s="2" t="str">
        <f>IF(Table1[[#This Row],[N°]]="","",IF(Table1[[#This Row],[Niveau de langue]]=$V$12,Table1[[#This Row],[Nombre d’heures par semaines]],""))</f>
        <v/>
      </c>
      <c r="N548" s="2" t="str">
        <f>IF(Table1[[#This Row],[N°]]="","",IF(Table1[[#This Row],[Niveau de langue]]=$V$13,Table1[[#This Row],[Nombre d’heures par semaines]],""))</f>
        <v/>
      </c>
      <c r="O548" s="2" t="str">
        <f>IF(Table1[[#This Row],[N°]]="","",IF(Table1[[#This Row],[Référent pédagogique]]="OUI",Table1[[#This Row],[Nombre d’heures par semaines]],""))</f>
        <v/>
      </c>
      <c r="P548"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48" s="2"/>
      <c r="R548" s="2"/>
    </row>
    <row r="549" spans="1:18" x14ac:dyDescent="0.25">
      <c r="A549" s="12">
        <v>538</v>
      </c>
      <c r="B549" s="2" t="str">
        <f t="shared" si="8"/>
        <v/>
      </c>
      <c r="C549" s="2"/>
      <c r="D549" s="33"/>
      <c r="E549" s="34" t="str">
        <f>IF(Table1[[#This Row],[N°]]="","",VLOOKUP(Table1[[#This Row],[Unité]],Table2[[#All],[Nom de la mini-crèche]:[Qualifié]],11,FALSE))</f>
        <v/>
      </c>
      <c r="F549" s="33"/>
      <c r="G549" s="33"/>
      <c r="H549" s="35"/>
      <c r="I549" s="33"/>
      <c r="J549" s="33"/>
      <c r="K549" s="33"/>
      <c r="L549" s="3"/>
      <c r="M549" s="2" t="str">
        <f>IF(Table1[[#This Row],[N°]]="","",IF(Table1[[#This Row],[Niveau de langue]]=$V$12,Table1[[#This Row],[Nombre d’heures par semaines]],""))</f>
        <v/>
      </c>
      <c r="N549" s="2" t="str">
        <f>IF(Table1[[#This Row],[N°]]="","",IF(Table1[[#This Row],[Niveau de langue]]=$V$13,Table1[[#This Row],[Nombre d’heures par semaines]],""))</f>
        <v/>
      </c>
      <c r="O549" s="2" t="str">
        <f>IF(Table1[[#This Row],[N°]]="","",IF(Table1[[#This Row],[Référent pédagogique]]="OUI",Table1[[#This Row],[Nombre d’heures par semaines]],""))</f>
        <v/>
      </c>
      <c r="P549"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49" s="2"/>
      <c r="R549" s="2"/>
    </row>
    <row r="550" spans="1:18" x14ac:dyDescent="0.25">
      <c r="A550" s="12">
        <v>539</v>
      </c>
      <c r="B550" s="2" t="str">
        <f t="shared" si="8"/>
        <v/>
      </c>
      <c r="C550" s="2"/>
      <c r="D550" s="33"/>
      <c r="E550" s="34" t="str">
        <f>IF(Table1[[#This Row],[N°]]="","",VLOOKUP(Table1[[#This Row],[Unité]],Table2[[#All],[Nom de la mini-crèche]:[Qualifié]],11,FALSE))</f>
        <v/>
      </c>
      <c r="F550" s="33"/>
      <c r="G550" s="33"/>
      <c r="H550" s="35"/>
      <c r="I550" s="33"/>
      <c r="J550" s="33"/>
      <c r="K550" s="33"/>
      <c r="L550" s="3"/>
      <c r="M550" s="2" t="str">
        <f>IF(Table1[[#This Row],[N°]]="","",IF(Table1[[#This Row],[Niveau de langue]]=$V$12,Table1[[#This Row],[Nombre d’heures par semaines]],""))</f>
        <v/>
      </c>
      <c r="N550" s="2" t="str">
        <f>IF(Table1[[#This Row],[N°]]="","",IF(Table1[[#This Row],[Niveau de langue]]=$V$13,Table1[[#This Row],[Nombre d’heures par semaines]],""))</f>
        <v/>
      </c>
      <c r="O550" s="2" t="str">
        <f>IF(Table1[[#This Row],[N°]]="","",IF(Table1[[#This Row],[Référent pédagogique]]="OUI",Table1[[#This Row],[Nombre d’heures par semaines]],""))</f>
        <v/>
      </c>
      <c r="P550"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50" s="2"/>
      <c r="R550" s="2"/>
    </row>
    <row r="551" spans="1:18" x14ac:dyDescent="0.25">
      <c r="A551" s="12">
        <v>540</v>
      </c>
      <c r="B551" s="2" t="str">
        <f t="shared" si="8"/>
        <v/>
      </c>
      <c r="C551" s="2"/>
      <c r="D551" s="33"/>
      <c r="E551" s="34" t="str">
        <f>IF(Table1[[#This Row],[N°]]="","",VLOOKUP(Table1[[#This Row],[Unité]],Table2[[#All],[Nom de la mini-crèche]:[Qualifié]],11,FALSE))</f>
        <v/>
      </c>
      <c r="F551" s="33"/>
      <c r="G551" s="33"/>
      <c r="H551" s="35"/>
      <c r="I551" s="33"/>
      <c r="J551" s="33"/>
      <c r="K551" s="33"/>
      <c r="L551" s="3"/>
      <c r="M551" s="2" t="str">
        <f>IF(Table1[[#This Row],[N°]]="","",IF(Table1[[#This Row],[Niveau de langue]]=$V$12,Table1[[#This Row],[Nombre d’heures par semaines]],""))</f>
        <v/>
      </c>
      <c r="N551" s="2" t="str">
        <f>IF(Table1[[#This Row],[N°]]="","",IF(Table1[[#This Row],[Niveau de langue]]=$V$13,Table1[[#This Row],[Nombre d’heures par semaines]],""))</f>
        <v/>
      </c>
      <c r="O551" s="2" t="str">
        <f>IF(Table1[[#This Row],[N°]]="","",IF(Table1[[#This Row],[Référent pédagogique]]="OUI",Table1[[#This Row],[Nombre d’heures par semaines]],""))</f>
        <v/>
      </c>
      <c r="P551" s="2" t="str">
        <f>IF(Table1[[#This Row],[N°]]="","",IF(Table1[[#This Row],[Matricule]]="","VEUILLEZ INDIQUER LA MATRICULE",IF(SUMIF(Table1[Matricule],Table1[[#This Row],[Matricule]],Table1[Nombre d’heures par semaines])&lt;=40,"OK","!!!! LA TACHE HEBDOMADAIRE MAXIMAL EST 40 HEURES!!!! L'AGENT "&amp;Table1[[#This Row],[Matricule]]&amp;" "&amp;Table1[[#This Row],[Nom]]&amp;" "&amp;Table1[[#This Row],[Prénom]]&amp;" est indiqué avec "&amp;SUMIF(Table1[Matricule],Table1[[#This Row],[Matricule]],Table1[Nombre d’heures par semaines])&amp;" hrs/semaine")))</f>
        <v/>
      </c>
      <c r="Q551" s="2"/>
      <c r="R551" s="2"/>
    </row>
  </sheetData>
  <sheetProtection algorithmName="SHA-512" hashValue="cof3yA9dh9SM9nKT8QSPsR1Kyt7jWQBqoe6HsP7UvWGaDWCJT4GRJhszCEC/+s8AIxGcMewRd1Yb3r+hVE05nw==" saltValue="HU9mT+C2lhIXMLpouzUvpw==" spinCount="100000" sheet="1" objects="1" scenarios="1" selectLockedCells="1"/>
  <mergeCells count="8">
    <mergeCell ref="B6:D6"/>
    <mergeCell ref="F10:G10"/>
    <mergeCell ref="Q10:R10"/>
    <mergeCell ref="Q9:R9"/>
    <mergeCell ref="H2:K2"/>
    <mergeCell ref="H3:K3"/>
    <mergeCell ref="I6:J6"/>
    <mergeCell ref="I7:J7"/>
  </mergeCells>
  <conditionalFormatting sqref="P12:P551">
    <cfRule type="containsText" dxfId="19" priority="1" operator="containsText" text="EU">
      <formula>NOT(ISERROR(SEARCH("EU",P12)))</formula>
    </cfRule>
  </conditionalFormatting>
  <dataValidations count="6">
    <dataValidation type="list" allowBlank="1" showInputMessage="1" showErrorMessage="1" sqref="L12:L551" xr:uid="{00000000-0002-0000-0200-000000000000}">
      <formula1>$V$12:$V$14</formula1>
    </dataValidation>
    <dataValidation type="list" allowBlank="1" showInputMessage="1" showErrorMessage="1" sqref="Q12:Q551" xr:uid="{00000000-0002-0000-0200-000001000000}">
      <formula1>INDIRECT(E12)</formula1>
    </dataValidation>
    <dataValidation type="list" allowBlank="1" showInputMessage="1" showErrorMessage="1" sqref="R12:R551" xr:uid="{00000000-0002-0000-0200-000002000000}">
      <formula1>RGD_2013Modifié</formula1>
    </dataValidation>
    <dataValidation type="decimal" allowBlank="1" showInputMessage="1" showErrorMessage="1" sqref="I12:I551" xr:uid="{00000000-0002-0000-0200-000003000000}">
      <formula1>0</formula1>
      <formula2>40</formula2>
    </dataValidation>
    <dataValidation type="whole" allowBlank="1" showInputMessage="1" showErrorMessage="1" errorTitle="Matricule" error="Non valide_x000a_ex. 1999123112345" promptTitle="Matricule" prompt="_x000a_Veuillez indiquer la matricule complète._x000a_Exemple:_x000a_1991311212345" sqref="H12:H551" xr:uid="{00000000-0002-0000-0200-000004000000}">
      <formula1>1000000000000</formula1>
      <formula2>9999999999999</formula2>
    </dataValidation>
    <dataValidation type="list" allowBlank="1" showInputMessage="1" showErrorMessage="1" sqref="K12:K551" xr:uid="{00000000-0002-0000-0200-000005000000}">
      <formula1>$V$6:$V$7</formula1>
    </dataValidation>
  </dataValidations>
  <pageMargins left="0.7" right="0.7" top="0.75" bottom="0.75" header="0.3" footer="0.3"/>
  <pageSetup paperSize="9" scale="44" fitToHeight="0" orientation="landscape" r:id="rId1"/>
  <drawing r:id="rId2"/>
  <legacyDrawing r:id="rId3"/>
  <tableParts count="1">
    <tablePart r:id="rId4"/>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6000000}">
          <x14:formula1>
            <xm:f>'Informations générales'!$C$24:$C$33</xm:f>
          </x14:formula1>
          <xm:sqref>D12:D551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AC312"/>
  <sheetViews>
    <sheetView zoomScaleNormal="100" workbookViewId="0">
      <selection activeCell="J19" sqref="J19"/>
    </sheetView>
  </sheetViews>
  <sheetFormatPr defaultColWidth="11.42578125" defaultRowHeight="12.75" x14ac:dyDescent="0.2"/>
  <cols>
    <col min="1" max="1" width="1.85546875" style="38" customWidth="1"/>
    <col min="2" max="2" width="11.5703125" style="38" hidden="1" customWidth="1"/>
    <col min="3" max="4" width="11.5703125" style="38" customWidth="1"/>
    <col min="5" max="5" width="11.42578125" style="38"/>
    <col min="6" max="6" width="5.7109375" style="38" customWidth="1"/>
    <col min="7" max="7" width="8.42578125" style="38" hidden="1" customWidth="1"/>
    <col min="8" max="11" width="20.7109375" style="38" customWidth="1"/>
    <col min="12" max="17" width="20.7109375" style="38" hidden="1" customWidth="1"/>
    <col min="18" max="18" width="20.7109375" style="38" customWidth="1"/>
    <col min="19" max="21" width="13.85546875" style="38" customWidth="1"/>
    <col min="22" max="22" width="8.85546875" style="38" bestFit="1" customWidth="1"/>
    <col min="23" max="23" width="9.7109375" style="38" customWidth="1"/>
    <col min="24" max="24" width="10.28515625" style="38" hidden="1" customWidth="1"/>
    <col min="25" max="25" width="11.42578125" style="38" hidden="1" customWidth="1"/>
    <col min="26" max="224" width="11.42578125" style="38"/>
    <col min="225" max="225" width="15.140625" style="38" customWidth="1"/>
    <col min="226" max="226" width="20.7109375" style="38" customWidth="1"/>
    <col min="227" max="228" width="11.42578125" style="38"/>
    <col min="229" max="229" width="14" style="38" customWidth="1"/>
    <col min="230" max="230" width="15.85546875" style="38" customWidth="1"/>
    <col min="231" max="231" width="16.85546875" style="38" customWidth="1"/>
    <col min="232" max="232" width="15.42578125" style="38" customWidth="1"/>
    <col min="233" max="234" width="26.140625" style="38" customWidth="1"/>
    <col min="235" max="239" width="9.140625" style="38" customWidth="1"/>
    <col min="240" max="240" width="14.85546875" style="38" customWidth="1"/>
    <col min="241" max="245" width="9.140625" style="38" customWidth="1"/>
    <col min="246" max="16384" width="11.42578125" style="38"/>
  </cols>
  <sheetData>
    <row r="1" spans="1:29" ht="19.5" customHeight="1" x14ac:dyDescent="0.25">
      <c r="A1" s="93">
        <f ca="1">_xlfn.NUMBERVALUE(RIGHT(CELL("filename",A1),LEN(CELL("filename",A1))-FIND("]",CELL("filename",A1))))</f>
        <v>1</v>
      </c>
      <c r="C1" s="39"/>
      <c r="D1" s="40"/>
      <c r="E1" s="40"/>
      <c r="F1" s="40"/>
      <c r="G1" s="40"/>
      <c r="H1" s="40"/>
      <c r="I1" s="40"/>
      <c r="J1" s="40"/>
      <c r="K1" s="40"/>
      <c r="L1" s="40"/>
      <c r="M1" s="40"/>
      <c r="N1" s="40"/>
      <c r="O1" s="40"/>
      <c r="P1" s="40"/>
      <c r="Q1" s="40"/>
      <c r="R1" s="40"/>
      <c r="S1" s="40"/>
      <c r="T1" s="40"/>
      <c r="U1" s="40"/>
      <c r="V1" s="40"/>
      <c r="W1" s="40"/>
    </row>
    <row r="2" spans="1:29" ht="18.75" x14ac:dyDescent="0.3">
      <c r="C2" s="70" t="e">
        <f ca="1">'Informations générales'!D6&amp;" - "&amp;VLOOKUP(A1,Table2[[N°]:[N° Agrément]],2,FALSE)</f>
        <v>#N/A</v>
      </c>
      <c r="D2" s="40"/>
      <c r="E2" s="40"/>
      <c r="F2" s="40"/>
      <c r="G2" s="40"/>
      <c r="H2" s="40"/>
      <c r="I2" s="40"/>
      <c r="J2" s="41"/>
      <c r="K2" s="41"/>
      <c r="L2" s="41"/>
      <c r="M2" s="41"/>
      <c r="N2" s="41"/>
      <c r="O2" s="41"/>
      <c r="P2" s="41"/>
      <c r="Q2" s="41"/>
      <c r="R2" s="41"/>
      <c r="S2" s="40"/>
      <c r="T2" s="40"/>
      <c r="U2" s="40"/>
      <c r="V2" s="40"/>
      <c r="W2" s="40"/>
    </row>
    <row r="3" spans="1:29" ht="15.75" x14ac:dyDescent="0.25">
      <c r="C3" s="92" t="e">
        <f ca="1">VLOOKUP(A1,Table2[[N°]:[N° Agrément]],3,FALSE)</f>
        <v>#N/A</v>
      </c>
      <c r="D3" s="40"/>
      <c r="E3" s="40"/>
      <c r="F3" s="40"/>
      <c r="G3" s="40"/>
      <c r="H3" s="40"/>
      <c r="I3" s="40"/>
      <c r="J3" s="41"/>
      <c r="K3" s="41"/>
      <c r="L3" s="41"/>
      <c r="M3" s="41"/>
      <c r="N3" s="41"/>
      <c r="O3" s="41"/>
      <c r="P3" s="41"/>
      <c r="Q3" s="41"/>
      <c r="R3" s="41"/>
      <c r="S3" s="40"/>
      <c r="T3" s="40"/>
      <c r="U3" s="40"/>
      <c r="V3" s="40"/>
      <c r="W3" s="40"/>
    </row>
    <row r="4" spans="1:29" ht="15.75" x14ac:dyDescent="0.25">
      <c r="C4" s="42"/>
      <c r="D4" s="40"/>
      <c r="E4" s="40"/>
      <c r="F4" s="40"/>
      <c r="G4" s="40"/>
      <c r="H4" s="40"/>
      <c r="I4" s="40"/>
      <c r="J4" s="41"/>
      <c r="K4" s="41"/>
      <c r="L4" s="41"/>
      <c r="M4" s="41"/>
      <c r="N4" s="41"/>
      <c r="O4" s="41"/>
      <c r="P4" s="41"/>
      <c r="Q4" s="41"/>
      <c r="R4" s="41"/>
      <c r="S4" s="40"/>
      <c r="T4" s="40"/>
      <c r="U4" s="40"/>
      <c r="V4" s="40"/>
      <c r="W4" s="40"/>
    </row>
    <row r="5" spans="1:29" ht="15.75" x14ac:dyDescent="0.25">
      <c r="C5" s="181" t="s">
        <v>105</v>
      </c>
      <c r="D5" s="182"/>
      <c r="E5" s="182"/>
      <c r="F5" s="182"/>
      <c r="G5" s="182"/>
      <c r="H5" s="182"/>
      <c r="I5" s="182"/>
      <c r="J5" s="182"/>
      <c r="K5" s="182"/>
      <c r="L5" s="182"/>
      <c r="M5" s="182"/>
      <c r="N5" s="182"/>
      <c r="O5" s="182"/>
      <c r="P5" s="182"/>
      <c r="Q5" s="182"/>
      <c r="R5" s="182"/>
      <c r="S5" s="183"/>
      <c r="T5" s="40"/>
      <c r="U5" s="40"/>
      <c r="V5" s="40"/>
      <c r="W5" s="40"/>
    </row>
    <row r="6" spans="1:29" ht="15.75" x14ac:dyDescent="0.25">
      <c r="C6" s="43"/>
      <c r="D6" s="40"/>
      <c r="E6" s="40"/>
      <c r="F6" s="40"/>
      <c r="G6" s="40"/>
      <c r="H6" s="40"/>
      <c r="I6" s="40"/>
      <c r="J6" s="40"/>
      <c r="K6" s="40"/>
      <c r="L6" s="40"/>
      <c r="M6" s="40"/>
      <c r="N6" s="40"/>
      <c r="O6" s="40"/>
      <c r="P6" s="40"/>
      <c r="Q6" s="40"/>
      <c r="R6" s="40"/>
      <c r="S6" s="40"/>
      <c r="T6" s="40"/>
      <c r="U6" s="40"/>
      <c r="V6" s="40"/>
      <c r="W6" s="40"/>
    </row>
    <row r="7" spans="1:29" ht="15.75" x14ac:dyDescent="0.25">
      <c r="C7" s="43" t="s">
        <v>104</v>
      </c>
      <c r="D7" s="40"/>
      <c r="E7" s="40"/>
      <c r="F7" s="40"/>
      <c r="G7" s="40"/>
      <c r="H7" s="40"/>
      <c r="I7" s="40"/>
      <c r="J7" s="44"/>
      <c r="K7" s="44"/>
      <c r="L7" s="44"/>
      <c r="M7" s="40"/>
      <c r="N7" s="40"/>
      <c r="O7" s="40"/>
      <c r="P7" s="40"/>
      <c r="Q7" s="40"/>
      <c r="R7" s="40"/>
      <c r="S7" s="40"/>
      <c r="T7" s="40"/>
      <c r="U7" s="40"/>
      <c r="V7" s="40"/>
      <c r="W7" s="40"/>
    </row>
    <row r="8" spans="1:29" x14ac:dyDescent="0.2">
      <c r="C8" s="40"/>
      <c r="D8" s="40"/>
      <c r="E8" s="45"/>
      <c r="F8" s="40"/>
      <c r="G8" s="40"/>
      <c r="H8" s="40"/>
      <c r="I8" s="40"/>
      <c r="J8" s="44"/>
      <c r="K8" s="44"/>
      <c r="L8" s="44"/>
      <c r="M8" s="40"/>
      <c r="N8" s="40"/>
      <c r="O8" s="40"/>
      <c r="P8" s="40"/>
      <c r="Q8" s="40"/>
      <c r="R8" s="40"/>
      <c r="S8" s="40"/>
      <c r="T8" s="40"/>
      <c r="U8" s="40"/>
      <c r="V8" s="40"/>
      <c r="W8" s="40"/>
    </row>
    <row r="9" spans="1:29" ht="15" hidden="1" x14ac:dyDescent="0.25">
      <c r="C9" s="46" t="s">
        <v>82</v>
      </c>
      <c r="D9" s="47"/>
      <c r="E9" s="45"/>
      <c r="F9" s="40"/>
      <c r="G9" s="40"/>
      <c r="H9" s="184"/>
      <c r="I9" s="184"/>
      <c r="J9" s="184"/>
      <c r="K9" s="184"/>
      <c r="L9" s="184"/>
      <c r="M9" s="184"/>
      <c r="N9" s="91"/>
      <c r="O9" s="91"/>
      <c r="P9" s="91"/>
      <c r="Q9" s="91"/>
      <c r="R9" s="126"/>
      <c r="S9" s="48"/>
      <c r="T9" s="40"/>
      <c r="U9" s="40"/>
      <c r="V9" s="40"/>
      <c r="W9" s="40"/>
    </row>
    <row r="10" spans="1:29" ht="15" x14ac:dyDescent="0.25">
      <c r="C10" s="49"/>
      <c r="D10" s="40"/>
      <c r="E10" s="45"/>
      <c r="F10" s="40"/>
      <c r="G10" s="40"/>
      <c r="H10" s="91"/>
      <c r="I10" s="91"/>
      <c r="J10" s="91"/>
      <c r="K10" s="91"/>
      <c r="L10" s="91"/>
      <c r="M10" s="91"/>
      <c r="N10" s="91"/>
      <c r="O10" s="91"/>
      <c r="P10" s="91"/>
      <c r="Q10" s="91"/>
      <c r="R10" s="126"/>
      <c r="S10" s="48"/>
      <c r="T10" s="40"/>
      <c r="U10" s="40"/>
      <c r="V10" s="40"/>
      <c r="W10" s="40"/>
    </row>
    <row r="11" spans="1:29" ht="15" x14ac:dyDescent="0.25">
      <c r="C11" s="49" t="s">
        <v>83</v>
      </c>
      <c r="E11" s="50"/>
      <c r="T11" s="40"/>
      <c r="U11" s="40"/>
      <c r="V11" s="40"/>
      <c r="W11" s="40"/>
    </row>
    <row r="12" spans="1:29" x14ac:dyDescent="0.2">
      <c r="F12" s="51"/>
      <c r="G12" s="51"/>
      <c r="T12" s="40"/>
      <c r="U12" s="40"/>
      <c r="V12" s="40"/>
      <c r="W12" s="40"/>
    </row>
    <row r="13" spans="1:29" ht="12.75" customHeight="1" thickBot="1" x14ac:dyDescent="0.25">
      <c r="C13" s="161" t="s">
        <v>84</v>
      </c>
      <c r="D13" s="162"/>
      <c r="E13" s="162"/>
      <c r="F13" s="162"/>
      <c r="G13" s="98"/>
      <c r="H13" s="165" t="s">
        <v>85</v>
      </c>
      <c r="I13" s="166"/>
      <c r="J13" s="185"/>
      <c r="K13" s="112" t="s">
        <v>86</v>
      </c>
      <c r="L13" s="112" t="s">
        <v>124</v>
      </c>
      <c r="M13" s="110" t="s">
        <v>123</v>
      </c>
      <c r="N13" s="111"/>
      <c r="O13" s="112" t="s">
        <v>125</v>
      </c>
      <c r="P13" s="110" t="s">
        <v>122</v>
      </c>
      <c r="Q13" s="111"/>
      <c r="R13" s="159" t="s">
        <v>142</v>
      </c>
      <c r="S13" s="127" t="s">
        <v>87</v>
      </c>
    </row>
    <row r="14" spans="1:29" x14ac:dyDescent="0.2">
      <c r="C14" s="163"/>
      <c r="D14" s="164"/>
      <c r="E14" s="164"/>
      <c r="F14" s="164"/>
      <c r="G14" s="99"/>
      <c r="H14" s="53" t="s">
        <v>103</v>
      </c>
      <c r="I14" s="53" t="s">
        <v>146</v>
      </c>
      <c r="J14" s="53" t="s">
        <v>88</v>
      </c>
      <c r="K14" s="113"/>
      <c r="L14" s="113"/>
      <c r="M14" s="52" t="s">
        <v>89</v>
      </c>
      <c r="N14" s="111" t="s">
        <v>90</v>
      </c>
      <c r="O14" s="113"/>
      <c r="P14" s="52" t="s">
        <v>89</v>
      </c>
      <c r="Q14" s="111" t="s">
        <v>90</v>
      </c>
      <c r="R14" s="160"/>
      <c r="S14" s="128" t="s">
        <v>90</v>
      </c>
      <c r="T14" s="186" t="s">
        <v>81</v>
      </c>
      <c r="U14" s="187"/>
      <c r="V14" s="187"/>
      <c r="W14" s="187"/>
      <c r="X14" s="187"/>
      <c r="Y14" s="187"/>
      <c r="Z14" s="187"/>
      <c r="AA14" s="187"/>
      <c r="AB14" s="187"/>
      <c r="AC14" s="188"/>
    </row>
    <row r="15" spans="1:29" ht="15" x14ac:dyDescent="0.25">
      <c r="B15" s="55">
        <v>0.29166666666666669</v>
      </c>
      <c r="C15" s="94"/>
      <c r="D15" s="94"/>
      <c r="E15" s="56" t="str">
        <f t="shared" ref="E15:E27" si="0">IF(D15="","",D15-C15)</f>
        <v/>
      </c>
      <c r="F15" s="57" t="str">
        <f>IF(D15="","",(INT(E15)*24+(E15-INT(E15))*24))</f>
        <v/>
      </c>
      <c r="G15" s="58" t="str">
        <f>IF(D15="","",IF(F15&gt;2,"Erreur","Ok"))</f>
        <v/>
      </c>
      <c r="H15" s="95"/>
      <c r="I15" s="95"/>
      <c r="J15" s="95"/>
      <c r="K15" s="59" t="str">
        <f>IF(D15="","",H15+I15+J15)</f>
        <v/>
      </c>
      <c r="L15" s="59" t="str">
        <f>IF(D15="","",(H15+J15)*F15)</f>
        <v/>
      </c>
      <c r="M15" s="59" t="str">
        <f>IF(D15="","",(H15/6)+(J15/11))</f>
        <v/>
      </c>
      <c r="N15" s="59" t="str">
        <f>IF(D15="","",F15*M15)</f>
        <v/>
      </c>
      <c r="O15" s="59" t="str">
        <f>IF(D15="","",I15*F15)</f>
        <v/>
      </c>
      <c r="P15" s="59" t="str">
        <f>IF(D15="","",IF(I15=0,0,(I15/7.33)*1.1))</f>
        <v/>
      </c>
      <c r="Q15" s="59" t="str">
        <f>IF(D15="","",(F15*P15))</f>
        <v/>
      </c>
      <c r="R15" s="74" t="str">
        <f>IF(F15="","",ROUNDUP(P15+M15,0)*F15)</f>
        <v/>
      </c>
      <c r="S15" s="59" t="str">
        <f>IF(D15="","",K15*F15)</f>
        <v/>
      </c>
      <c r="T15" s="195" t="s">
        <v>110</v>
      </c>
      <c r="U15" s="195"/>
      <c r="V15" s="195"/>
      <c r="W15" s="195"/>
      <c r="X15" s="195"/>
      <c r="Y15" s="195"/>
      <c r="Z15" s="195"/>
      <c r="AA15" s="195"/>
      <c r="AB15" s="195"/>
      <c r="AC15" s="196"/>
    </row>
    <row r="16" spans="1:29" ht="15" x14ac:dyDescent="0.25">
      <c r="C16" s="94"/>
      <c r="D16" s="94"/>
      <c r="E16" s="56" t="str">
        <f t="shared" si="0"/>
        <v/>
      </c>
      <c r="F16" s="57" t="str">
        <f t="shared" ref="F16:F27" si="1">IF(D16="","",(INT(E16)*24+(E16-INT(E16))*24))</f>
        <v/>
      </c>
      <c r="G16" s="58" t="str">
        <f t="shared" ref="G16:G27" si="2">IF(D16="","",IF(F16&gt;2,"Erreur","Ok"))</f>
        <v/>
      </c>
      <c r="H16" s="95"/>
      <c r="I16" s="95"/>
      <c r="J16" s="95"/>
      <c r="K16" s="59" t="str">
        <f t="shared" ref="K16:K27" si="3">IF(D16="","",H16+I16+J16)</f>
        <v/>
      </c>
      <c r="L16" s="59" t="str">
        <f t="shared" ref="L16:L27" si="4">IF(D16="","",(H16+J16)*F16)</f>
        <v/>
      </c>
      <c r="M16" s="59" t="str">
        <f t="shared" ref="M16:M27" si="5">IF(D16="","",(H16/6)+(J16/11))</f>
        <v/>
      </c>
      <c r="N16" s="59" t="str">
        <f t="shared" ref="N16:N27" si="6">IF(D16="","",F16*M16)</f>
        <v/>
      </c>
      <c r="O16" s="59" t="str">
        <f t="shared" ref="O16:O27" si="7">IF(D16="","",I16*F16)</f>
        <v/>
      </c>
      <c r="P16" s="59" t="str">
        <f t="shared" ref="P16:P27" si="8">IF(D16="","",IF(I16=0,0,(I16/7.33)*1.1))</f>
        <v/>
      </c>
      <c r="Q16" s="59" t="str">
        <f t="shared" ref="Q16:Q27" si="9">IF(D16="","",(F16*P16))</f>
        <v/>
      </c>
      <c r="R16" s="74" t="str">
        <f t="shared" ref="R16:R27" si="10">IF(F16="","",ROUNDUP(P16+M16,0)*F16)</f>
        <v/>
      </c>
      <c r="S16" s="59" t="str">
        <f t="shared" ref="S16:S27" si="11">IF(D16="","",K16*F16)</f>
        <v/>
      </c>
      <c r="T16" s="195"/>
      <c r="U16" s="195"/>
      <c r="V16" s="195"/>
      <c r="W16" s="195"/>
      <c r="X16" s="195"/>
      <c r="Y16" s="195"/>
      <c r="Z16" s="195"/>
      <c r="AA16" s="195"/>
      <c r="AB16" s="195"/>
      <c r="AC16" s="196"/>
    </row>
    <row r="17" spans="3:29" ht="15" x14ac:dyDescent="0.25">
      <c r="C17" s="94"/>
      <c r="D17" s="94"/>
      <c r="E17" s="56" t="str">
        <f t="shared" si="0"/>
        <v/>
      </c>
      <c r="F17" s="57" t="str">
        <f t="shared" si="1"/>
        <v/>
      </c>
      <c r="G17" s="58" t="str">
        <f t="shared" si="2"/>
        <v/>
      </c>
      <c r="H17" s="95"/>
      <c r="I17" s="95"/>
      <c r="J17" s="95"/>
      <c r="K17" s="59" t="str">
        <f t="shared" si="3"/>
        <v/>
      </c>
      <c r="L17" s="59" t="str">
        <f t="shared" si="4"/>
        <v/>
      </c>
      <c r="M17" s="59" t="str">
        <f t="shared" si="5"/>
        <v/>
      </c>
      <c r="N17" s="59" t="str">
        <f t="shared" si="6"/>
        <v/>
      </c>
      <c r="O17" s="59" t="str">
        <f t="shared" si="7"/>
        <v/>
      </c>
      <c r="P17" s="59" t="str">
        <f t="shared" si="8"/>
        <v/>
      </c>
      <c r="Q17" s="59" t="str">
        <f t="shared" si="9"/>
        <v/>
      </c>
      <c r="R17" s="74" t="str">
        <f t="shared" si="10"/>
        <v/>
      </c>
      <c r="S17" s="59" t="str">
        <f t="shared" si="11"/>
        <v/>
      </c>
      <c r="T17" s="195"/>
      <c r="U17" s="195"/>
      <c r="V17" s="195"/>
      <c r="W17" s="195"/>
      <c r="X17" s="195"/>
      <c r="Y17" s="195"/>
      <c r="Z17" s="195"/>
      <c r="AA17" s="195"/>
      <c r="AB17" s="195"/>
      <c r="AC17" s="196"/>
    </row>
    <row r="18" spans="3:29" ht="15" x14ac:dyDescent="0.25">
      <c r="C18" s="94"/>
      <c r="D18" s="94"/>
      <c r="E18" s="56" t="str">
        <f t="shared" si="0"/>
        <v/>
      </c>
      <c r="F18" s="57" t="str">
        <f t="shared" si="1"/>
        <v/>
      </c>
      <c r="G18" s="58" t="str">
        <f t="shared" si="2"/>
        <v/>
      </c>
      <c r="H18" s="95"/>
      <c r="I18" s="95"/>
      <c r="J18" s="95"/>
      <c r="K18" s="59" t="str">
        <f t="shared" si="3"/>
        <v/>
      </c>
      <c r="L18" s="59" t="str">
        <f t="shared" si="4"/>
        <v/>
      </c>
      <c r="M18" s="59" t="str">
        <f t="shared" si="5"/>
        <v/>
      </c>
      <c r="N18" s="59" t="str">
        <f t="shared" si="6"/>
        <v/>
      </c>
      <c r="O18" s="59" t="str">
        <f t="shared" si="7"/>
        <v/>
      </c>
      <c r="P18" s="59" t="str">
        <f t="shared" si="8"/>
        <v/>
      </c>
      <c r="Q18" s="59" t="str">
        <f t="shared" si="9"/>
        <v/>
      </c>
      <c r="R18" s="74" t="str">
        <f t="shared" si="10"/>
        <v/>
      </c>
      <c r="S18" s="59" t="str">
        <f t="shared" si="11"/>
        <v/>
      </c>
      <c r="T18" s="60" t="s">
        <v>111</v>
      </c>
      <c r="U18" s="60"/>
      <c r="V18" s="60"/>
      <c r="W18" s="60"/>
      <c r="X18" s="60"/>
      <c r="Y18" s="60"/>
      <c r="Z18" s="60"/>
      <c r="AA18" s="60"/>
      <c r="AB18" s="60"/>
      <c r="AC18" s="75"/>
    </row>
    <row r="19" spans="3:29" ht="15" customHeight="1" x14ac:dyDescent="0.25">
      <c r="C19" s="94"/>
      <c r="D19" s="94"/>
      <c r="E19" s="56" t="str">
        <f t="shared" si="0"/>
        <v/>
      </c>
      <c r="F19" s="57" t="str">
        <f t="shared" si="1"/>
        <v/>
      </c>
      <c r="G19" s="58" t="str">
        <f t="shared" si="2"/>
        <v/>
      </c>
      <c r="H19" s="95"/>
      <c r="I19" s="95"/>
      <c r="J19" s="95"/>
      <c r="K19" s="59" t="str">
        <f t="shared" si="3"/>
        <v/>
      </c>
      <c r="L19" s="59" t="str">
        <f t="shared" si="4"/>
        <v/>
      </c>
      <c r="M19" s="59" t="str">
        <f t="shared" si="5"/>
        <v/>
      </c>
      <c r="N19" s="59" t="str">
        <f t="shared" si="6"/>
        <v/>
      </c>
      <c r="O19" s="59" t="str">
        <f t="shared" si="7"/>
        <v/>
      </c>
      <c r="P19" s="59" t="str">
        <f t="shared" si="8"/>
        <v/>
      </c>
      <c r="Q19" s="59" t="str">
        <f t="shared" si="9"/>
        <v/>
      </c>
      <c r="R19" s="74" t="str">
        <f t="shared" si="10"/>
        <v/>
      </c>
      <c r="S19" s="59" t="str">
        <f t="shared" si="11"/>
        <v/>
      </c>
      <c r="T19" s="189" t="s">
        <v>145</v>
      </c>
      <c r="U19" s="189"/>
      <c r="V19" s="189"/>
      <c r="W19" s="189"/>
      <c r="X19" s="189"/>
      <c r="Y19" s="189"/>
      <c r="Z19" s="189"/>
      <c r="AA19" s="189"/>
      <c r="AB19" s="189"/>
      <c r="AC19" s="190"/>
    </row>
    <row r="20" spans="3:29" ht="15" x14ac:dyDescent="0.25">
      <c r="C20" s="94"/>
      <c r="D20" s="94"/>
      <c r="E20" s="56" t="str">
        <f t="shared" si="0"/>
        <v/>
      </c>
      <c r="F20" s="57" t="str">
        <f t="shared" si="1"/>
        <v/>
      </c>
      <c r="G20" s="58" t="str">
        <f t="shared" si="2"/>
        <v/>
      </c>
      <c r="H20" s="95"/>
      <c r="I20" s="95"/>
      <c r="J20" s="95"/>
      <c r="K20" s="59" t="str">
        <f t="shared" si="3"/>
        <v/>
      </c>
      <c r="L20" s="59" t="str">
        <f t="shared" si="4"/>
        <v/>
      </c>
      <c r="M20" s="59" t="str">
        <f t="shared" si="5"/>
        <v/>
      </c>
      <c r="N20" s="59" t="str">
        <f t="shared" si="6"/>
        <v/>
      </c>
      <c r="O20" s="59" t="str">
        <f t="shared" si="7"/>
        <v/>
      </c>
      <c r="P20" s="59" t="str">
        <f t="shared" si="8"/>
        <v/>
      </c>
      <c r="Q20" s="59" t="str">
        <f t="shared" si="9"/>
        <v/>
      </c>
      <c r="R20" s="74" t="str">
        <f t="shared" si="10"/>
        <v/>
      </c>
      <c r="S20" s="59" t="str">
        <f t="shared" si="11"/>
        <v/>
      </c>
      <c r="T20" s="189"/>
      <c r="U20" s="189"/>
      <c r="V20" s="189"/>
      <c r="W20" s="189"/>
      <c r="X20" s="189"/>
      <c r="Y20" s="189"/>
      <c r="Z20" s="189"/>
      <c r="AA20" s="189"/>
      <c r="AB20" s="189"/>
      <c r="AC20" s="190"/>
    </row>
    <row r="21" spans="3:29" ht="15" customHeight="1" x14ac:dyDescent="0.25">
      <c r="C21" s="94"/>
      <c r="D21" s="94"/>
      <c r="E21" s="56" t="str">
        <f t="shared" si="0"/>
        <v/>
      </c>
      <c r="F21" s="57" t="str">
        <f t="shared" si="1"/>
        <v/>
      </c>
      <c r="G21" s="58" t="str">
        <f t="shared" si="2"/>
        <v/>
      </c>
      <c r="H21" s="95"/>
      <c r="I21" s="95"/>
      <c r="J21" s="95"/>
      <c r="K21" s="59" t="str">
        <f t="shared" si="3"/>
        <v/>
      </c>
      <c r="L21" s="59" t="str">
        <f t="shared" si="4"/>
        <v/>
      </c>
      <c r="M21" s="59" t="str">
        <f t="shared" si="5"/>
        <v/>
      </c>
      <c r="N21" s="59" t="str">
        <f t="shared" si="6"/>
        <v/>
      </c>
      <c r="O21" s="59" t="str">
        <f t="shared" si="7"/>
        <v/>
      </c>
      <c r="P21" s="59" t="str">
        <f t="shared" si="8"/>
        <v/>
      </c>
      <c r="Q21" s="59" t="str">
        <f t="shared" si="9"/>
        <v/>
      </c>
      <c r="R21" s="74" t="str">
        <f t="shared" si="10"/>
        <v/>
      </c>
      <c r="S21" s="59" t="str">
        <f t="shared" si="11"/>
        <v/>
      </c>
      <c r="T21" s="191" t="s">
        <v>113</v>
      </c>
      <c r="U21" s="191"/>
      <c r="V21" s="191"/>
      <c r="W21" s="191"/>
      <c r="X21" s="191"/>
      <c r="Y21" s="191"/>
      <c r="Z21" s="191"/>
      <c r="AA21" s="191"/>
      <c r="AB21" s="191"/>
      <c r="AC21" s="192"/>
    </row>
    <row r="22" spans="3:29" ht="15" x14ac:dyDescent="0.25">
      <c r="C22" s="94"/>
      <c r="D22" s="94"/>
      <c r="E22" s="56" t="str">
        <f t="shared" si="0"/>
        <v/>
      </c>
      <c r="F22" s="57" t="str">
        <f t="shared" si="1"/>
        <v/>
      </c>
      <c r="G22" s="58" t="str">
        <f t="shared" si="2"/>
        <v/>
      </c>
      <c r="H22" s="95"/>
      <c r="I22" s="95"/>
      <c r="J22" s="95"/>
      <c r="K22" s="59" t="str">
        <f t="shared" si="3"/>
        <v/>
      </c>
      <c r="L22" s="59" t="str">
        <f t="shared" si="4"/>
        <v/>
      </c>
      <c r="M22" s="59" t="str">
        <f t="shared" si="5"/>
        <v/>
      </c>
      <c r="N22" s="59" t="str">
        <f t="shared" si="6"/>
        <v/>
      </c>
      <c r="O22" s="59" t="str">
        <f t="shared" si="7"/>
        <v/>
      </c>
      <c r="P22" s="59" t="str">
        <f t="shared" si="8"/>
        <v/>
      </c>
      <c r="Q22" s="59" t="str">
        <f t="shared" si="9"/>
        <v/>
      </c>
      <c r="R22" s="74" t="str">
        <f t="shared" si="10"/>
        <v/>
      </c>
      <c r="S22" s="59" t="str">
        <f t="shared" si="11"/>
        <v/>
      </c>
      <c r="T22" s="191"/>
      <c r="U22" s="191"/>
      <c r="V22" s="191"/>
      <c r="W22" s="191"/>
      <c r="X22" s="191"/>
      <c r="Y22" s="191"/>
      <c r="Z22" s="191"/>
      <c r="AA22" s="191"/>
      <c r="AB22" s="191"/>
      <c r="AC22" s="192"/>
    </row>
    <row r="23" spans="3:29" ht="15" customHeight="1" x14ac:dyDescent="0.25">
      <c r="C23" s="94"/>
      <c r="D23" s="94"/>
      <c r="E23" s="56" t="str">
        <f t="shared" si="0"/>
        <v/>
      </c>
      <c r="F23" s="57" t="str">
        <f t="shared" si="1"/>
        <v/>
      </c>
      <c r="G23" s="58" t="str">
        <f t="shared" si="2"/>
        <v/>
      </c>
      <c r="H23" s="95"/>
      <c r="I23" s="95"/>
      <c r="J23" s="95"/>
      <c r="K23" s="59" t="str">
        <f t="shared" si="3"/>
        <v/>
      </c>
      <c r="L23" s="59" t="str">
        <f t="shared" si="4"/>
        <v/>
      </c>
      <c r="M23" s="59" t="str">
        <f t="shared" si="5"/>
        <v/>
      </c>
      <c r="N23" s="59" t="str">
        <f t="shared" si="6"/>
        <v/>
      </c>
      <c r="O23" s="59" t="str">
        <f t="shared" si="7"/>
        <v/>
      </c>
      <c r="P23" s="59" t="str">
        <f t="shared" si="8"/>
        <v/>
      </c>
      <c r="Q23" s="59" t="str">
        <f t="shared" si="9"/>
        <v/>
      </c>
      <c r="R23" s="74" t="str">
        <f t="shared" si="10"/>
        <v/>
      </c>
      <c r="S23" s="59" t="str">
        <f t="shared" si="11"/>
        <v/>
      </c>
      <c r="T23" s="191" t="s">
        <v>112</v>
      </c>
      <c r="U23" s="191"/>
      <c r="V23" s="191"/>
      <c r="W23" s="191"/>
      <c r="X23" s="191"/>
      <c r="Y23" s="191"/>
      <c r="Z23" s="191"/>
      <c r="AA23" s="191"/>
      <c r="AB23" s="191"/>
      <c r="AC23" s="192"/>
    </row>
    <row r="24" spans="3:29" ht="15.75" thickBot="1" x14ac:dyDescent="0.3">
      <c r="C24" s="94"/>
      <c r="D24" s="94"/>
      <c r="E24" s="56" t="str">
        <f t="shared" si="0"/>
        <v/>
      </c>
      <c r="F24" s="57" t="str">
        <f t="shared" si="1"/>
        <v/>
      </c>
      <c r="G24" s="58" t="str">
        <f t="shared" si="2"/>
        <v/>
      </c>
      <c r="H24" s="95"/>
      <c r="I24" s="95"/>
      <c r="J24" s="95"/>
      <c r="K24" s="59" t="str">
        <f t="shared" si="3"/>
        <v/>
      </c>
      <c r="L24" s="59" t="str">
        <f t="shared" si="4"/>
        <v/>
      </c>
      <c r="M24" s="59" t="str">
        <f t="shared" si="5"/>
        <v/>
      </c>
      <c r="N24" s="59" t="str">
        <f t="shared" si="6"/>
        <v/>
      </c>
      <c r="O24" s="59" t="str">
        <f t="shared" si="7"/>
        <v/>
      </c>
      <c r="P24" s="59" t="str">
        <f t="shared" si="8"/>
        <v/>
      </c>
      <c r="Q24" s="59" t="str">
        <f t="shared" si="9"/>
        <v/>
      </c>
      <c r="R24" s="74" t="str">
        <f t="shared" si="10"/>
        <v/>
      </c>
      <c r="S24" s="59" t="str">
        <f t="shared" si="11"/>
        <v/>
      </c>
      <c r="T24" s="193"/>
      <c r="U24" s="193"/>
      <c r="V24" s="193"/>
      <c r="W24" s="193"/>
      <c r="X24" s="193"/>
      <c r="Y24" s="193"/>
      <c r="Z24" s="193"/>
      <c r="AA24" s="193"/>
      <c r="AB24" s="193"/>
      <c r="AC24" s="194"/>
    </row>
    <row r="25" spans="3:29" ht="15" x14ac:dyDescent="0.25">
      <c r="C25" s="94"/>
      <c r="D25" s="94"/>
      <c r="E25" s="56" t="str">
        <f t="shared" si="0"/>
        <v/>
      </c>
      <c r="F25" s="57" t="str">
        <f t="shared" si="1"/>
        <v/>
      </c>
      <c r="G25" s="58" t="str">
        <f t="shared" si="2"/>
        <v/>
      </c>
      <c r="H25" s="95"/>
      <c r="I25" s="95"/>
      <c r="J25" s="95"/>
      <c r="K25" s="59" t="str">
        <f t="shared" si="3"/>
        <v/>
      </c>
      <c r="L25" s="59" t="str">
        <f t="shared" si="4"/>
        <v/>
      </c>
      <c r="M25" s="59" t="str">
        <f t="shared" si="5"/>
        <v/>
      </c>
      <c r="N25" s="59" t="str">
        <f t="shared" si="6"/>
        <v/>
      </c>
      <c r="O25" s="59" t="str">
        <f t="shared" si="7"/>
        <v/>
      </c>
      <c r="P25" s="59" t="str">
        <f t="shared" si="8"/>
        <v/>
      </c>
      <c r="Q25" s="59" t="str">
        <f t="shared" si="9"/>
        <v/>
      </c>
      <c r="R25" s="74" t="str">
        <f t="shared" si="10"/>
        <v/>
      </c>
      <c r="S25" s="59" t="str">
        <f t="shared" si="11"/>
        <v/>
      </c>
    </row>
    <row r="26" spans="3:29" ht="15" x14ac:dyDescent="0.25">
      <c r="C26" s="94"/>
      <c r="D26" s="94"/>
      <c r="E26" s="56" t="str">
        <f t="shared" si="0"/>
        <v/>
      </c>
      <c r="F26" s="57" t="str">
        <f t="shared" si="1"/>
        <v/>
      </c>
      <c r="G26" s="58" t="str">
        <f t="shared" si="2"/>
        <v/>
      </c>
      <c r="H26" s="95"/>
      <c r="I26" s="95"/>
      <c r="J26" s="95"/>
      <c r="K26" s="59" t="str">
        <f t="shared" si="3"/>
        <v/>
      </c>
      <c r="L26" s="59" t="str">
        <f t="shared" si="4"/>
        <v/>
      </c>
      <c r="M26" s="59" t="str">
        <f t="shared" si="5"/>
        <v/>
      </c>
      <c r="N26" s="59" t="str">
        <f t="shared" si="6"/>
        <v/>
      </c>
      <c r="O26" s="59" t="str">
        <f t="shared" si="7"/>
        <v/>
      </c>
      <c r="P26" s="59" t="str">
        <f t="shared" si="8"/>
        <v/>
      </c>
      <c r="Q26" s="59" t="str">
        <f t="shared" si="9"/>
        <v/>
      </c>
      <c r="R26" s="74" t="str">
        <f t="shared" si="10"/>
        <v/>
      </c>
      <c r="S26" s="59" t="str">
        <f t="shared" si="11"/>
        <v/>
      </c>
    </row>
    <row r="27" spans="3:29" ht="15" x14ac:dyDescent="0.25">
      <c r="C27" s="94"/>
      <c r="D27" s="94"/>
      <c r="E27" s="56" t="str">
        <f t="shared" si="0"/>
        <v/>
      </c>
      <c r="F27" s="57" t="str">
        <f t="shared" si="1"/>
        <v/>
      </c>
      <c r="G27" s="58" t="str">
        <f t="shared" si="2"/>
        <v/>
      </c>
      <c r="H27" s="95"/>
      <c r="I27" s="95"/>
      <c r="J27" s="95"/>
      <c r="K27" s="59" t="str">
        <f t="shared" si="3"/>
        <v/>
      </c>
      <c r="L27" s="59" t="str">
        <f t="shared" si="4"/>
        <v/>
      </c>
      <c r="M27" s="59" t="str">
        <f t="shared" si="5"/>
        <v/>
      </c>
      <c r="N27" s="59" t="str">
        <f t="shared" si="6"/>
        <v/>
      </c>
      <c r="O27" s="59" t="str">
        <f t="shared" si="7"/>
        <v/>
      </c>
      <c r="P27" s="59" t="str">
        <f t="shared" si="8"/>
        <v/>
      </c>
      <c r="Q27" s="59" t="str">
        <f t="shared" si="9"/>
        <v/>
      </c>
      <c r="R27" s="74" t="str">
        <f t="shared" si="10"/>
        <v/>
      </c>
      <c r="S27" s="59" t="str">
        <f t="shared" si="11"/>
        <v/>
      </c>
    </row>
    <row r="28" spans="3:29" ht="15" x14ac:dyDescent="0.25">
      <c r="C28" s="61"/>
      <c r="D28" s="61"/>
      <c r="E28" s="61"/>
      <c r="F28" s="61"/>
      <c r="G28" s="61"/>
      <c r="H28" s="61"/>
      <c r="I28" s="61"/>
      <c r="J28" s="61"/>
      <c r="K28" s="61"/>
      <c r="L28" s="63">
        <f>SUM(L15:L27)</f>
        <v>0</v>
      </c>
      <c r="M28" s="61"/>
      <c r="N28" s="63">
        <f>SUM(N15:N27)</f>
        <v>0</v>
      </c>
      <c r="O28" s="63">
        <f>SUM(O15:O27)</f>
        <v>0</v>
      </c>
      <c r="P28" s="61"/>
      <c r="Q28" s="63">
        <f>SUM(Q15:Q27)</f>
        <v>0</v>
      </c>
      <c r="R28" s="63">
        <f>SUM(R15:R27)</f>
        <v>0</v>
      </c>
      <c r="S28" s="63">
        <f>SUM(S15:S27)</f>
        <v>0</v>
      </c>
    </row>
    <row r="29" spans="3:29" ht="15" x14ac:dyDescent="0.25">
      <c r="C29" s="61"/>
      <c r="D29" s="61"/>
      <c r="E29" s="61"/>
      <c r="F29" s="61"/>
      <c r="G29" s="61"/>
      <c r="H29" s="61"/>
      <c r="I29" s="61"/>
      <c r="J29" s="61"/>
      <c r="K29" s="61"/>
      <c r="L29" s="61"/>
      <c r="M29" s="61"/>
      <c r="N29" s="61"/>
      <c r="O29" s="61"/>
      <c r="P29" s="61"/>
      <c r="Q29" s="61"/>
      <c r="R29" s="61"/>
      <c r="S29" s="61"/>
    </row>
    <row r="30" spans="3:29" ht="15" x14ac:dyDescent="0.25">
      <c r="C30" s="49" t="s">
        <v>91</v>
      </c>
    </row>
    <row r="31" spans="3:29" x14ac:dyDescent="0.2">
      <c r="C31" s="51"/>
    </row>
    <row r="32" spans="3:29" ht="12.75" customHeight="1" x14ac:dyDescent="0.2">
      <c r="C32" s="161" t="s">
        <v>84</v>
      </c>
      <c r="D32" s="162"/>
      <c r="E32" s="162"/>
      <c r="F32" s="162"/>
      <c r="G32" s="98"/>
      <c r="H32" s="165" t="s">
        <v>85</v>
      </c>
      <c r="I32" s="166"/>
      <c r="J32" s="185"/>
      <c r="K32" s="112" t="s">
        <v>86</v>
      </c>
      <c r="L32" s="112" t="s">
        <v>124</v>
      </c>
      <c r="M32" s="110" t="s">
        <v>123</v>
      </c>
      <c r="N32" s="111"/>
      <c r="O32" s="112" t="s">
        <v>125</v>
      </c>
      <c r="P32" s="110" t="s">
        <v>122</v>
      </c>
      <c r="Q32" s="111"/>
      <c r="R32" s="159" t="s">
        <v>142</v>
      </c>
      <c r="S32" s="127" t="s">
        <v>87</v>
      </c>
    </row>
    <row r="33" spans="3:19" x14ac:dyDescent="0.2">
      <c r="C33" s="163"/>
      <c r="D33" s="164"/>
      <c r="E33" s="164"/>
      <c r="F33" s="164"/>
      <c r="G33" s="99"/>
      <c r="H33" s="53" t="s">
        <v>103</v>
      </c>
      <c r="I33" s="53" t="s">
        <v>146</v>
      </c>
      <c r="J33" s="53" t="s">
        <v>88</v>
      </c>
      <c r="K33" s="113"/>
      <c r="L33" s="113"/>
      <c r="M33" s="52" t="s">
        <v>89</v>
      </c>
      <c r="N33" s="111" t="s">
        <v>90</v>
      </c>
      <c r="O33" s="113"/>
      <c r="P33" s="52" t="s">
        <v>89</v>
      </c>
      <c r="Q33" s="111" t="s">
        <v>90</v>
      </c>
      <c r="R33" s="160"/>
      <c r="S33" s="128" t="s">
        <v>90</v>
      </c>
    </row>
    <row r="34" spans="3:19" ht="15" x14ac:dyDescent="0.25">
      <c r="C34" s="94"/>
      <c r="D34" s="94"/>
      <c r="E34" s="56" t="str">
        <f t="shared" ref="E34:E46" si="12">IF(D34="","",D34-C34)</f>
        <v/>
      </c>
      <c r="F34" s="57" t="str">
        <f>IF(D34="","",(INT(E34)*24+(E34-INT(E34))*24))</f>
        <v/>
      </c>
      <c r="G34" s="58" t="str">
        <f>IF(D34="","",IF(F34&gt;2,"Erreur","Ok"))</f>
        <v/>
      </c>
      <c r="H34" s="95"/>
      <c r="I34" s="95"/>
      <c r="J34" s="95"/>
      <c r="K34" s="59" t="str">
        <f>IF(D34="","",H34+I34+J34)</f>
        <v/>
      </c>
      <c r="L34" s="59" t="str">
        <f>IF(D34="","",(H34+J34)*F34)</f>
        <v/>
      </c>
      <c r="M34" s="59" t="str">
        <f>IF(D34="","",(H34/6)+(J34/11))</f>
        <v/>
      </c>
      <c r="N34" s="59" t="str">
        <f>IF(D34="","",F34*M34)</f>
        <v/>
      </c>
      <c r="O34" s="59" t="str">
        <f>IF(D34="","",I34*F34)</f>
        <v/>
      </c>
      <c r="P34" s="59" t="str">
        <f>IF(D34="","",IF(I34=0,0,(I34/7.33)*1.1))</f>
        <v/>
      </c>
      <c r="Q34" s="59" t="str">
        <f>IF(D34="","",(F34*P34))</f>
        <v/>
      </c>
      <c r="R34" s="74" t="str">
        <f>IF(F34="","",ROUNDUP(P34+M34,0)*F34)</f>
        <v/>
      </c>
      <c r="S34" s="59" t="str">
        <f>IF(D34="","",K34*F34)</f>
        <v/>
      </c>
    </row>
    <row r="35" spans="3:19" ht="15" x14ac:dyDescent="0.25">
      <c r="C35" s="94"/>
      <c r="D35" s="94"/>
      <c r="E35" s="56" t="str">
        <f t="shared" si="12"/>
        <v/>
      </c>
      <c r="F35" s="57" t="str">
        <f t="shared" ref="F35:F46" si="13">IF(D35="","",(INT(E35)*24+(E35-INT(E35))*24))</f>
        <v/>
      </c>
      <c r="G35" s="58" t="str">
        <f t="shared" ref="G35:G46" si="14">IF(D35="","",IF(F35&gt;2,"Erreur","Ok"))</f>
        <v/>
      </c>
      <c r="H35" s="95"/>
      <c r="I35" s="95"/>
      <c r="J35" s="95"/>
      <c r="K35" s="59" t="str">
        <f t="shared" ref="K35:K46" si="15">IF(D35="","",H35+I35+J35)</f>
        <v/>
      </c>
      <c r="L35" s="59" t="str">
        <f t="shared" ref="L35:L46" si="16">IF(D35="","",(H35+J35)*F35)</f>
        <v/>
      </c>
      <c r="M35" s="59" t="str">
        <f t="shared" ref="M35:M46" si="17">IF(D35="","",(H35/6)+(J35/11))</f>
        <v/>
      </c>
      <c r="N35" s="59" t="str">
        <f t="shared" ref="N35:N46" si="18">IF(D35="","",F35*M35)</f>
        <v/>
      </c>
      <c r="O35" s="59" t="str">
        <f t="shared" ref="O35:O46" si="19">IF(D35="","",I35*F35)</f>
        <v/>
      </c>
      <c r="P35" s="59" t="str">
        <f t="shared" ref="P35:P46" si="20">IF(D35="","",IF(I35=0,0,(I35/7.33)*1.1))</f>
        <v/>
      </c>
      <c r="Q35" s="59" t="str">
        <f t="shared" ref="Q35:Q46" si="21">IF(D35="","",(F35*P35))</f>
        <v/>
      </c>
      <c r="R35" s="74" t="str">
        <f t="shared" ref="R35:R46" si="22">IF(F35="","",ROUNDUP(P35+M35,0)*F35)</f>
        <v/>
      </c>
      <c r="S35" s="59" t="str">
        <f t="shared" ref="S35:S46" si="23">IF(D35="","",K35*F35)</f>
        <v/>
      </c>
    </row>
    <row r="36" spans="3:19" ht="15" x14ac:dyDescent="0.25">
      <c r="C36" s="94"/>
      <c r="D36" s="94"/>
      <c r="E36" s="56" t="str">
        <f t="shared" si="12"/>
        <v/>
      </c>
      <c r="F36" s="57" t="str">
        <f t="shared" si="13"/>
        <v/>
      </c>
      <c r="G36" s="58" t="str">
        <f t="shared" si="14"/>
        <v/>
      </c>
      <c r="H36" s="95"/>
      <c r="I36" s="95"/>
      <c r="J36" s="95"/>
      <c r="K36" s="59" t="str">
        <f t="shared" si="15"/>
        <v/>
      </c>
      <c r="L36" s="59" t="str">
        <f t="shared" si="16"/>
        <v/>
      </c>
      <c r="M36" s="59" t="str">
        <f t="shared" si="17"/>
        <v/>
      </c>
      <c r="N36" s="59" t="str">
        <f t="shared" si="18"/>
        <v/>
      </c>
      <c r="O36" s="59" t="str">
        <f t="shared" si="19"/>
        <v/>
      </c>
      <c r="P36" s="59" t="str">
        <f t="shared" si="20"/>
        <v/>
      </c>
      <c r="Q36" s="59" t="str">
        <f t="shared" si="21"/>
        <v/>
      </c>
      <c r="R36" s="74" t="str">
        <f t="shared" si="22"/>
        <v/>
      </c>
      <c r="S36" s="59" t="str">
        <f t="shared" si="23"/>
        <v/>
      </c>
    </row>
    <row r="37" spans="3:19" ht="15" x14ac:dyDescent="0.25">
      <c r="C37" s="94"/>
      <c r="D37" s="94"/>
      <c r="E37" s="56" t="str">
        <f t="shared" si="12"/>
        <v/>
      </c>
      <c r="F37" s="57" t="str">
        <f t="shared" si="13"/>
        <v/>
      </c>
      <c r="G37" s="58" t="str">
        <f t="shared" si="14"/>
        <v/>
      </c>
      <c r="H37" s="95"/>
      <c r="I37" s="95"/>
      <c r="J37" s="95"/>
      <c r="K37" s="59" t="str">
        <f t="shared" si="15"/>
        <v/>
      </c>
      <c r="L37" s="59" t="str">
        <f t="shared" si="16"/>
        <v/>
      </c>
      <c r="M37" s="59" t="str">
        <f t="shared" si="17"/>
        <v/>
      </c>
      <c r="N37" s="59" t="str">
        <f t="shared" si="18"/>
        <v/>
      </c>
      <c r="O37" s="59" t="str">
        <f t="shared" si="19"/>
        <v/>
      </c>
      <c r="P37" s="59" t="str">
        <f t="shared" si="20"/>
        <v/>
      </c>
      <c r="Q37" s="59" t="str">
        <f t="shared" si="21"/>
        <v/>
      </c>
      <c r="R37" s="74" t="str">
        <f t="shared" si="22"/>
        <v/>
      </c>
      <c r="S37" s="59" t="str">
        <f t="shared" si="23"/>
        <v/>
      </c>
    </row>
    <row r="38" spans="3:19" ht="15" x14ac:dyDescent="0.25">
      <c r="C38" s="94"/>
      <c r="D38" s="94"/>
      <c r="E38" s="56" t="str">
        <f t="shared" si="12"/>
        <v/>
      </c>
      <c r="F38" s="57" t="str">
        <f t="shared" si="13"/>
        <v/>
      </c>
      <c r="G38" s="58" t="str">
        <f t="shared" si="14"/>
        <v/>
      </c>
      <c r="H38" s="95"/>
      <c r="I38" s="95"/>
      <c r="J38" s="95"/>
      <c r="K38" s="59" t="str">
        <f t="shared" si="15"/>
        <v/>
      </c>
      <c r="L38" s="59" t="str">
        <f t="shared" si="16"/>
        <v/>
      </c>
      <c r="M38" s="59" t="str">
        <f t="shared" si="17"/>
        <v/>
      </c>
      <c r="N38" s="59" t="str">
        <f t="shared" si="18"/>
        <v/>
      </c>
      <c r="O38" s="59" t="str">
        <f t="shared" si="19"/>
        <v/>
      </c>
      <c r="P38" s="59" t="str">
        <f t="shared" si="20"/>
        <v/>
      </c>
      <c r="Q38" s="59" t="str">
        <f t="shared" si="21"/>
        <v/>
      </c>
      <c r="R38" s="74" t="str">
        <f t="shared" si="22"/>
        <v/>
      </c>
      <c r="S38" s="59" t="str">
        <f t="shared" si="23"/>
        <v/>
      </c>
    </row>
    <row r="39" spans="3:19" ht="15" x14ac:dyDescent="0.25">
      <c r="C39" s="94"/>
      <c r="D39" s="94"/>
      <c r="E39" s="56" t="str">
        <f t="shared" si="12"/>
        <v/>
      </c>
      <c r="F39" s="57" t="str">
        <f t="shared" si="13"/>
        <v/>
      </c>
      <c r="G39" s="58" t="str">
        <f t="shared" si="14"/>
        <v/>
      </c>
      <c r="H39" s="95"/>
      <c r="I39" s="95"/>
      <c r="J39" s="95"/>
      <c r="K39" s="59" t="str">
        <f t="shared" si="15"/>
        <v/>
      </c>
      <c r="L39" s="59" t="str">
        <f t="shared" si="16"/>
        <v/>
      </c>
      <c r="M39" s="59" t="str">
        <f t="shared" si="17"/>
        <v/>
      </c>
      <c r="N39" s="59" t="str">
        <f t="shared" si="18"/>
        <v/>
      </c>
      <c r="O39" s="59" t="str">
        <f t="shared" si="19"/>
        <v/>
      </c>
      <c r="P39" s="59" t="str">
        <f t="shared" si="20"/>
        <v/>
      </c>
      <c r="Q39" s="59" t="str">
        <f t="shared" si="21"/>
        <v/>
      </c>
      <c r="R39" s="74" t="str">
        <f t="shared" si="22"/>
        <v/>
      </c>
      <c r="S39" s="59" t="str">
        <f t="shared" si="23"/>
        <v/>
      </c>
    </row>
    <row r="40" spans="3:19" ht="15" x14ac:dyDescent="0.25">
      <c r="C40" s="94"/>
      <c r="D40" s="94"/>
      <c r="E40" s="56" t="str">
        <f t="shared" si="12"/>
        <v/>
      </c>
      <c r="F40" s="57" t="str">
        <f t="shared" si="13"/>
        <v/>
      </c>
      <c r="G40" s="58" t="str">
        <f t="shared" si="14"/>
        <v/>
      </c>
      <c r="H40" s="95"/>
      <c r="I40" s="95"/>
      <c r="J40" s="95"/>
      <c r="K40" s="59" t="str">
        <f t="shared" si="15"/>
        <v/>
      </c>
      <c r="L40" s="59" t="str">
        <f t="shared" si="16"/>
        <v/>
      </c>
      <c r="M40" s="59" t="str">
        <f t="shared" si="17"/>
        <v/>
      </c>
      <c r="N40" s="59" t="str">
        <f t="shared" si="18"/>
        <v/>
      </c>
      <c r="O40" s="59" t="str">
        <f t="shared" si="19"/>
        <v/>
      </c>
      <c r="P40" s="59" t="str">
        <f t="shared" si="20"/>
        <v/>
      </c>
      <c r="Q40" s="59" t="str">
        <f t="shared" si="21"/>
        <v/>
      </c>
      <c r="R40" s="74" t="str">
        <f t="shared" si="22"/>
        <v/>
      </c>
      <c r="S40" s="59" t="str">
        <f t="shared" si="23"/>
        <v/>
      </c>
    </row>
    <row r="41" spans="3:19" ht="15" x14ac:dyDescent="0.25">
      <c r="C41" s="94"/>
      <c r="D41" s="94"/>
      <c r="E41" s="56" t="str">
        <f t="shared" si="12"/>
        <v/>
      </c>
      <c r="F41" s="57" t="str">
        <f t="shared" si="13"/>
        <v/>
      </c>
      <c r="G41" s="58" t="str">
        <f t="shared" si="14"/>
        <v/>
      </c>
      <c r="H41" s="95"/>
      <c r="I41" s="95"/>
      <c r="J41" s="95"/>
      <c r="K41" s="59" t="str">
        <f t="shared" si="15"/>
        <v/>
      </c>
      <c r="L41" s="59" t="str">
        <f t="shared" si="16"/>
        <v/>
      </c>
      <c r="M41" s="59" t="str">
        <f t="shared" si="17"/>
        <v/>
      </c>
      <c r="N41" s="59" t="str">
        <f t="shared" si="18"/>
        <v/>
      </c>
      <c r="O41" s="59" t="str">
        <f t="shared" si="19"/>
        <v/>
      </c>
      <c r="P41" s="59" t="str">
        <f t="shared" si="20"/>
        <v/>
      </c>
      <c r="Q41" s="59" t="str">
        <f t="shared" si="21"/>
        <v/>
      </c>
      <c r="R41" s="74" t="str">
        <f t="shared" si="22"/>
        <v/>
      </c>
      <c r="S41" s="59" t="str">
        <f t="shared" si="23"/>
        <v/>
      </c>
    </row>
    <row r="42" spans="3:19" ht="15" x14ac:dyDescent="0.25">
      <c r="C42" s="94"/>
      <c r="D42" s="94"/>
      <c r="E42" s="56" t="str">
        <f t="shared" si="12"/>
        <v/>
      </c>
      <c r="F42" s="57" t="str">
        <f t="shared" si="13"/>
        <v/>
      </c>
      <c r="G42" s="58" t="str">
        <f t="shared" si="14"/>
        <v/>
      </c>
      <c r="H42" s="95"/>
      <c r="I42" s="95"/>
      <c r="J42" s="95"/>
      <c r="K42" s="59" t="str">
        <f t="shared" si="15"/>
        <v/>
      </c>
      <c r="L42" s="59" t="str">
        <f t="shared" si="16"/>
        <v/>
      </c>
      <c r="M42" s="59" t="str">
        <f t="shared" si="17"/>
        <v/>
      </c>
      <c r="N42" s="59" t="str">
        <f t="shared" si="18"/>
        <v/>
      </c>
      <c r="O42" s="59" t="str">
        <f t="shared" si="19"/>
        <v/>
      </c>
      <c r="P42" s="59" t="str">
        <f t="shared" si="20"/>
        <v/>
      </c>
      <c r="Q42" s="59" t="str">
        <f t="shared" si="21"/>
        <v/>
      </c>
      <c r="R42" s="74" t="str">
        <f t="shared" si="22"/>
        <v/>
      </c>
      <c r="S42" s="59" t="str">
        <f t="shared" si="23"/>
        <v/>
      </c>
    </row>
    <row r="43" spans="3:19" ht="15" x14ac:dyDescent="0.25">
      <c r="C43" s="94"/>
      <c r="D43" s="94"/>
      <c r="E43" s="56" t="str">
        <f t="shared" si="12"/>
        <v/>
      </c>
      <c r="F43" s="57" t="str">
        <f t="shared" si="13"/>
        <v/>
      </c>
      <c r="G43" s="58" t="str">
        <f t="shared" si="14"/>
        <v/>
      </c>
      <c r="H43" s="95"/>
      <c r="I43" s="95"/>
      <c r="J43" s="95"/>
      <c r="K43" s="59" t="str">
        <f t="shared" si="15"/>
        <v/>
      </c>
      <c r="L43" s="59" t="str">
        <f t="shared" si="16"/>
        <v/>
      </c>
      <c r="M43" s="59" t="str">
        <f t="shared" si="17"/>
        <v/>
      </c>
      <c r="N43" s="59" t="str">
        <f t="shared" si="18"/>
        <v/>
      </c>
      <c r="O43" s="59" t="str">
        <f t="shared" si="19"/>
        <v/>
      </c>
      <c r="P43" s="59" t="str">
        <f t="shared" si="20"/>
        <v/>
      </c>
      <c r="Q43" s="59" t="str">
        <f t="shared" si="21"/>
        <v/>
      </c>
      <c r="R43" s="74" t="str">
        <f t="shared" si="22"/>
        <v/>
      </c>
      <c r="S43" s="59" t="str">
        <f t="shared" si="23"/>
        <v/>
      </c>
    </row>
    <row r="44" spans="3:19" ht="15" x14ac:dyDescent="0.25">
      <c r="C44" s="94"/>
      <c r="D44" s="94"/>
      <c r="E44" s="56" t="str">
        <f t="shared" si="12"/>
        <v/>
      </c>
      <c r="F44" s="57" t="str">
        <f t="shared" si="13"/>
        <v/>
      </c>
      <c r="G44" s="58" t="str">
        <f t="shared" si="14"/>
        <v/>
      </c>
      <c r="H44" s="95"/>
      <c r="I44" s="95"/>
      <c r="J44" s="95"/>
      <c r="K44" s="59" t="str">
        <f t="shared" si="15"/>
        <v/>
      </c>
      <c r="L44" s="59" t="str">
        <f t="shared" si="16"/>
        <v/>
      </c>
      <c r="M44" s="59" t="str">
        <f t="shared" si="17"/>
        <v/>
      </c>
      <c r="N44" s="59" t="str">
        <f t="shared" si="18"/>
        <v/>
      </c>
      <c r="O44" s="59" t="str">
        <f t="shared" si="19"/>
        <v/>
      </c>
      <c r="P44" s="59" t="str">
        <f t="shared" si="20"/>
        <v/>
      </c>
      <c r="Q44" s="59" t="str">
        <f t="shared" si="21"/>
        <v/>
      </c>
      <c r="R44" s="74" t="str">
        <f t="shared" si="22"/>
        <v/>
      </c>
      <c r="S44" s="59" t="str">
        <f t="shared" si="23"/>
        <v/>
      </c>
    </row>
    <row r="45" spans="3:19" ht="15" x14ac:dyDescent="0.25">
      <c r="C45" s="94"/>
      <c r="D45" s="94"/>
      <c r="E45" s="56" t="str">
        <f t="shared" si="12"/>
        <v/>
      </c>
      <c r="F45" s="57" t="str">
        <f t="shared" si="13"/>
        <v/>
      </c>
      <c r="G45" s="58" t="str">
        <f t="shared" si="14"/>
        <v/>
      </c>
      <c r="H45" s="95"/>
      <c r="I45" s="95"/>
      <c r="J45" s="95"/>
      <c r="K45" s="59" t="str">
        <f t="shared" si="15"/>
        <v/>
      </c>
      <c r="L45" s="59" t="str">
        <f t="shared" si="16"/>
        <v/>
      </c>
      <c r="M45" s="59" t="str">
        <f t="shared" si="17"/>
        <v/>
      </c>
      <c r="N45" s="59" t="str">
        <f t="shared" si="18"/>
        <v/>
      </c>
      <c r="O45" s="59" t="str">
        <f t="shared" si="19"/>
        <v/>
      </c>
      <c r="P45" s="59" t="str">
        <f t="shared" si="20"/>
        <v/>
      </c>
      <c r="Q45" s="59" t="str">
        <f t="shared" si="21"/>
        <v/>
      </c>
      <c r="R45" s="74" t="str">
        <f t="shared" si="22"/>
        <v/>
      </c>
      <c r="S45" s="59" t="str">
        <f t="shared" si="23"/>
        <v/>
      </c>
    </row>
    <row r="46" spans="3:19" ht="15" x14ac:dyDescent="0.25">
      <c r="C46" s="94"/>
      <c r="D46" s="94"/>
      <c r="E46" s="56" t="str">
        <f t="shared" si="12"/>
        <v/>
      </c>
      <c r="F46" s="57" t="str">
        <f t="shared" si="13"/>
        <v/>
      </c>
      <c r="G46" s="58" t="str">
        <f t="shared" si="14"/>
        <v/>
      </c>
      <c r="H46" s="95"/>
      <c r="I46" s="95"/>
      <c r="J46" s="95"/>
      <c r="K46" s="59" t="str">
        <f t="shared" si="15"/>
        <v/>
      </c>
      <c r="L46" s="59" t="str">
        <f t="shared" si="16"/>
        <v/>
      </c>
      <c r="M46" s="59" t="str">
        <f t="shared" si="17"/>
        <v/>
      </c>
      <c r="N46" s="59" t="str">
        <f t="shared" si="18"/>
        <v/>
      </c>
      <c r="O46" s="59" t="str">
        <f t="shared" si="19"/>
        <v/>
      </c>
      <c r="P46" s="59" t="str">
        <f t="shared" si="20"/>
        <v/>
      </c>
      <c r="Q46" s="59" t="str">
        <f t="shared" si="21"/>
        <v/>
      </c>
      <c r="R46" s="74" t="str">
        <f t="shared" si="22"/>
        <v/>
      </c>
      <c r="S46" s="59" t="str">
        <f t="shared" si="23"/>
        <v/>
      </c>
    </row>
    <row r="47" spans="3:19" ht="15" x14ac:dyDescent="0.25">
      <c r="C47" s="61"/>
      <c r="D47" s="61"/>
      <c r="E47" s="61"/>
      <c r="F47" s="61"/>
      <c r="G47" s="61"/>
      <c r="H47" s="61"/>
      <c r="I47" s="61"/>
      <c r="J47" s="61"/>
      <c r="K47" s="61"/>
      <c r="L47" s="63">
        <f>SUM(L34:L46)</f>
        <v>0</v>
      </c>
      <c r="M47" s="61"/>
      <c r="N47" s="63">
        <f>SUM(N34:N46)</f>
        <v>0</v>
      </c>
      <c r="O47" s="63">
        <f>SUM(O34:O46)</f>
        <v>0</v>
      </c>
      <c r="P47" s="61"/>
      <c r="Q47" s="63">
        <f>SUM(Q34:Q46)</f>
        <v>0</v>
      </c>
      <c r="R47" s="63">
        <f>SUM(R34:R46)</f>
        <v>0</v>
      </c>
      <c r="S47" s="63">
        <f>SUM(S34:S46)</f>
        <v>0</v>
      </c>
    </row>
    <row r="49" spans="3:19" ht="15" x14ac:dyDescent="0.25">
      <c r="C49" s="49" t="s">
        <v>92</v>
      </c>
    </row>
    <row r="50" spans="3:19" x14ac:dyDescent="0.2">
      <c r="C50" s="51"/>
    </row>
    <row r="51" spans="3:19" ht="12.75" customHeight="1" x14ac:dyDescent="0.2">
      <c r="C51" s="161" t="s">
        <v>84</v>
      </c>
      <c r="D51" s="162"/>
      <c r="E51" s="162"/>
      <c r="F51" s="162"/>
      <c r="G51" s="98"/>
      <c r="H51" s="165" t="s">
        <v>85</v>
      </c>
      <c r="I51" s="166"/>
      <c r="J51" s="185"/>
      <c r="K51" s="112" t="s">
        <v>86</v>
      </c>
      <c r="L51" s="112" t="s">
        <v>124</v>
      </c>
      <c r="M51" s="110" t="s">
        <v>123</v>
      </c>
      <c r="N51" s="111"/>
      <c r="O51" s="112" t="s">
        <v>125</v>
      </c>
      <c r="P51" s="110" t="s">
        <v>122</v>
      </c>
      <c r="Q51" s="111"/>
      <c r="R51" s="159" t="s">
        <v>142</v>
      </c>
      <c r="S51" s="127" t="s">
        <v>87</v>
      </c>
    </row>
    <row r="52" spans="3:19" x14ac:dyDescent="0.2">
      <c r="C52" s="163"/>
      <c r="D52" s="164"/>
      <c r="E52" s="164"/>
      <c r="F52" s="164"/>
      <c r="G52" s="99"/>
      <c r="H52" s="53" t="s">
        <v>103</v>
      </c>
      <c r="I52" s="53" t="s">
        <v>146</v>
      </c>
      <c r="J52" s="53" t="s">
        <v>88</v>
      </c>
      <c r="K52" s="113"/>
      <c r="L52" s="113"/>
      <c r="M52" s="52" t="s">
        <v>89</v>
      </c>
      <c r="N52" s="111" t="s">
        <v>90</v>
      </c>
      <c r="O52" s="113"/>
      <c r="P52" s="52" t="s">
        <v>89</v>
      </c>
      <c r="Q52" s="111" t="s">
        <v>90</v>
      </c>
      <c r="R52" s="160"/>
      <c r="S52" s="128" t="s">
        <v>90</v>
      </c>
    </row>
    <row r="53" spans="3:19" ht="15" x14ac:dyDescent="0.25">
      <c r="C53" s="94"/>
      <c r="D53" s="94"/>
      <c r="E53" s="56" t="str">
        <f t="shared" ref="E53:E65" si="24">IF(D53="","",D53-C53)</f>
        <v/>
      </c>
      <c r="F53" s="57" t="str">
        <f>IF(D53="","",(INT(E53)*24+(E53-INT(E53))*24))</f>
        <v/>
      </c>
      <c r="G53" s="58" t="str">
        <f>IF(D53="","",IF(F53&gt;2,"Erreur","Ok"))</f>
        <v/>
      </c>
      <c r="H53" s="95"/>
      <c r="I53" s="95"/>
      <c r="J53" s="95"/>
      <c r="K53" s="59" t="str">
        <f>IF(D53="","",H53+I53+J53)</f>
        <v/>
      </c>
      <c r="L53" s="59" t="str">
        <f>IF(D53="","",(H53+J53)*F53)</f>
        <v/>
      </c>
      <c r="M53" s="59" t="str">
        <f>IF(D53="","",(H53/6)+(J53/11))</f>
        <v/>
      </c>
      <c r="N53" s="59" t="str">
        <f>IF(D53="","",F53*M53)</f>
        <v/>
      </c>
      <c r="O53" s="59" t="str">
        <f>IF(D53="","",I53*F53)</f>
        <v/>
      </c>
      <c r="P53" s="59" t="str">
        <f>IF(D53="","",IF(I53=0,0,(I53/7.33)*1.1))</f>
        <v/>
      </c>
      <c r="Q53" s="59" t="str">
        <f>IF(D53="","",(F53*P53))</f>
        <v/>
      </c>
      <c r="R53" s="74" t="str">
        <f>IF(F53="","",ROUNDUP(P53+M53,0)*F53)</f>
        <v/>
      </c>
      <c r="S53" s="59" t="str">
        <f>IF(D53="","",K53*F53)</f>
        <v/>
      </c>
    </row>
    <row r="54" spans="3:19" ht="15" x14ac:dyDescent="0.25">
      <c r="C54" s="94"/>
      <c r="D54" s="94"/>
      <c r="E54" s="56" t="str">
        <f t="shared" si="24"/>
        <v/>
      </c>
      <c r="F54" s="57" t="str">
        <f t="shared" ref="F54:F65" si="25">IF(D54="","",(INT(E54)*24+(E54-INT(E54))*24))</f>
        <v/>
      </c>
      <c r="G54" s="58" t="str">
        <f t="shared" ref="G54:G65" si="26">IF(D54="","",IF(F54&gt;2,"Erreur","Ok"))</f>
        <v/>
      </c>
      <c r="H54" s="95"/>
      <c r="I54" s="95"/>
      <c r="J54" s="95"/>
      <c r="K54" s="59" t="str">
        <f t="shared" ref="K54:K65" si="27">IF(D54="","",H54+I54+J54)</f>
        <v/>
      </c>
      <c r="L54" s="59" t="str">
        <f t="shared" ref="L54:L65" si="28">IF(D54="","",(H54+J54)*F54)</f>
        <v/>
      </c>
      <c r="M54" s="59" t="str">
        <f t="shared" ref="M54:M65" si="29">IF(D54="","",(H54/6)+(J54/11))</f>
        <v/>
      </c>
      <c r="N54" s="59" t="str">
        <f t="shared" ref="N54:N65" si="30">IF(D54="","",F54*M54)</f>
        <v/>
      </c>
      <c r="O54" s="59" t="str">
        <f t="shared" ref="O54:O65" si="31">IF(D54="","",I54*F54)</f>
        <v/>
      </c>
      <c r="P54" s="59" t="str">
        <f t="shared" ref="P54:P65" si="32">IF(D54="","",IF(I54=0,0,(I54/7.33)*1.1))</f>
        <v/>
      </c>
      <c r="Q54" s="59" t="str">
        <f t="shared" ref="Q54:Q65" si="33">IF(D54="","",(F54*P54))</f>
        <v/>
      </c>
      <c r="R54" s="74" t="str">
        <f t="shared" ref="R54:R65" si="34">IF(F54="","",ROUNDUP(P54+M54,0)*F54)</f>
        <v/>
      </c>
      <c r="S54" s="59" t="str">
        <f t="shared" ref="S54:S65" si="35">IF(D54="","",K54*F54)</f>
        <v/>
      </c>
    </row>
    <row r="55" spans="3:19" ht="15" x14ac:dyDescent="0.25">
      <c r="C55" s="94"/>
      <c r="D55" s="94"/>
      <c r="E55" s="56" t="str">
        <f t="shared" si="24"/>
        <v/>
      </c>
      <c r="F55" s="57" t="str">
        <f t="shared" si="25"/>
        <v/>
      </c>
      <c r="G55" s="58" t="str">
        <f t="shared" si="26"/>
        <v/>
      </c>
      <c r="H55" s="95"/>
      <c r="I55" s="95"/>
      <c r="J55" s="95"/>
      <c r="K55" s="59" t="str">
        <f t="shared" si="27"/>
        <v/>
      </c>
      <c r="L55" s="59" t="str">
        <f t="shared" si="28"/>
        <v/>
      </c>
      <c r="M55" s="59" t="str">
        <f t="shared" si="29"/>
        <v/>
      </c>
      <c r="N55" s="59" t="str">
        <f t="shared" si="30"/>
        <v/>
      </c>
      <c r="O55" s="59" t="str">
        <f t="shared" si="31"/>
        <v/>
      </c>
      <c r="P55" s="59" t="str">
        <f t="shared" si="32"/>
        <v/>
      </c>
      <c r="Q55" s="59" t="str">
        <f t="shared" si="33"/>
        <v/>
      </c>
      <c r="R55" s="74" t="str">
        <f t="shared" si="34"/>
        <v/>
      </c>
      <c r="S55" s="59" t="str">
        <f t="shared" si="35"/>
        <v/>
      </c>
    </row>
    <row r="56" spans="3:19" ht="15" x14ac:dyDescent="0.25">
      <c r="C56" s="94"/>
      <c r="D56" s="94"/>
      <c r="E56" s="56" t="str">
        <f t="shared" si="24"/>
        <v/>
      </c>
      <c r="F56" s="57" t="str">
        <f t="shared" si="25"/>
        <v/>
      </c>
      <c r="G56" s="58" t="str">
        <f t="shared" si="26"/>
        <v/>
      </c>
      <c r="H56" s="95"/>
      <c r="I56" s="95"/>
      <c r="J56" s="95"/>
      <c r="K56" s="59" t="str">
        <f t="shared" si="27"/>
        <v/>
      </c>
      <c r="L56" s="59" t="str">
        <f t="shared" si="28"/>
        <v/>
      </c>
      <c r="M56" s="59" t="str">
        <f t="shared" si="29"/>
        <v/>
      </c>
      <c r="N56" s="59" t="str">
        <f t="shared" si="30"/>
        <v/>
      </c>
      <c r="O56" s="59" t="str">
        <f t="shared" si="31"/>
        <v/>
      </c>
      <c r="P56" s="59" t="str">
        <f t="shared" si="32"/>
        <v/>
      </c>
      <c r="Q56" s="59" t="str">
        <f t="shared" si="33"/>
        <v/>
      </c>
      <c r="R56" s="74" t="str">
        <f t="shared" si="34"/>
        <v/>
      </c>
      <c r="S56" s="59" t="str">
        <f t="shared" si="35"/>
        <v/>
      </c>
    </row>
    <row r="57" spans="3:19" ht="15" x14ac:dyDescent="0.25">
      <c r="C57" s="94"/>
      <c r="D57" s="94"/>
      <c r="E57" s="56" t="str">
        <f t="shared" si="24"/>
        <v/>
      </c>
      <c r="F57" s="57" t="str">
        <f t="shared" si="25"/>
        <v/>
      </c>
      <c r="G57" s="58" t="str">
        <f t="shared" si="26"/>
        <v/>
      </c>
      <c r="H57" s="95"/>
      <c r="I57" s="95"/>
      <c r="J57" s="95"/>
      <c r="K57" s="59" t="str">
        <f t="shared" si="27"/>
        <v/>
      </c>
      <c r="L57" s="59" t="str">
        <f t="shared" si="28"/>
        <v/>
      </c>
      <c r="M57" s="59" t="str">
        <f t="shared" si="29"/>
        <v/>
      </c>
      <c r="N57" s="59" t="str">
        <f t="shared" si="30"/>
        <v/>
      </c>
      <c r="O57" s="59" t="str">
        <f t="shared" si="31"/>
        <v/>
      </c>
      <c r="P57" s="59" t="str">
        <f t="shared" si="32"/>
        <v/>
      </c>
      <c r="Q57" s="59" t="str">
        <f t="shared" si="33"/>
        <v/>
      </c>
      <c r="R57" s="74" t="str">
        <f t="shared" si="34"/>
        <v/>
      </c>
      <c r="S57" s="59" t="str">
        <f t="shared" si="35"/>
        <v/>
      </c>
    </row>
    <row r="58" spans="3:19" ht="15" x14ac:dyDescent="0.25">
      <c r="C58" s="94"/>
      <c r="D58" s="94"/>
      <c r="E58" s="56" t="str">
        <f t="shared" si="24"/>
        <v/>
      </c>
      <c r="F58" s="57" t="str">
        <f t="shared" si="25"/>
        <v/>
      </c>
      <c r="G58" s="58" t="str">
        <f t="shared" si="26"/>
        <v/>
      </c>
      <c r="H58" s="95"/>
      <c r="I58" s="95"/>
      <c r="J58" s="95"/>
      <c r="K58" s="59" t="str">
        <f t="shared" si="27"/>
        <v/>
      </c>
      <c r="L58" s="59" t="str">
        <f t="shared" si="28"/>
        <v/>
      </c>
      <c r="M58" s="59" t="str">
        <f t="shared" si="29"/>
        <v/>
      </c>
      <c r="N58" s="59" t="str">
        <f t="shared" si="30"/>
        <v/>
      </c>
      <c r="O58" s="59" t="str">
        <f t="shared" si="31"/>
        <v/>
      </c>
      <c r="P58" s="59" t="str">
        <f t="shared" si="32"/>
        <v/>
      </c>
      <c r="Q58" s="59" t="str">
        <f t="shared" si="33"/>
        <v/>
      </c>
      <c r="R58" s="74" t="str">
        <f t="shared" si="34"/>
        <v/>
      </c>
      <c r="S58" s="59" t="str">
        <f t="shared" si="35"/>
        <v/>
      </c>
    </row>
    <row r="59" spans="3:19" ht="15" x14ac:dyDescent="0.25">
      <c r="C59" s="94"/>
      <c r="D59" s="94"/>
      <c r="E59" s="56" t="str">
        <f t="shared" si="24"/>
        <v/>
      </c>
      <c r="F59" s="57" t="str">
        <f t="shared" si="25"/>
        <v/>
      </c>
      <c r="G59" s="58" t="str">
        <f t="shared" si="26"/>
        <v/>
      </c>
      <c r="H59" s="95"/>
      <c r="I59" s="95"/>
      <c r="J59" s="95"/>
      <c r="K59" s="59" t="str">
        <f t="shared" si="27"/>
        <v/>
      </c>
      <c r="L59" s="59" t="str">
        <f t="shared" si="28"/>
        <v/>
      </c>
      <c r="M59" s="59" t="str">
        <f t="shared" si="29"/>
        <v/>
      </c>
      <c r="N59" s="59" t="str">
        <f t="shared" si="30"/>
        <v/>
      </c>
      <c r="O59" s="59" t="str">
        <f t="shared" si="31"/>
        <v/>
      </c>
      <c r="P59" s="59" t="str">
        <f t="shared" si="32"/>
        <v/>
      </c>
      <c r="Q59" s="59" t="str">
        <f t="shared" si="33"/>
        <v/>
      </c>
      <c r="R59" s="74" t="str">
        <f t="shared" si="34"/>
        <v/>
      </c>
      <c r="S59" s="59" t="str">
        <f t="shared" si="35"/>
        <v/>
      </c>
    </row>
    <row r="60" spans="3:19" ht="15" x14ac:dyDescent="0.25">
      <c r="C60" s="94"/>
      <c r="D60" s="94"/>
      <c r="E60" s="56" t="str">
        <f t="shared" si="24"/>
        <v/>
      </c>
      <c r="F60" s="57" t="str">
        <f t="shared" si="25"/>
        <v/>
      </c>
      <c r="G60" s="58" t="str">
        <f t="shared" si="26"/>
        <v/>
      </c>
      <c r="H60" s="95"/>
      <c r="I60" s="95"/>
      <c r="J60" s="95"/>
      <c r="K60" s="59" t="str">
        <f t="shared" si="27"/>
        <v/>
      </c>
      <c r="L60" s="59" t="str">
        <f t="shared" si="28"/>
        <v/>
      </c>
      <c r="M60" s="59" t="str">
        <f t="shared" si="29"/>
        <v/>
      </c>
      <c r="N60" s="59" t="str">
        <f t="shared" si="30"/>
        <v/>
      </c>
      <c r="O60" s="59" t="str">
        <f t="shared" si="31"/>
        <v/>
      </c>
      <c r="P60" s="59" t="str">
        <f t="shared" si="32"/>
        <v/>
      </c>
      <c r="Q60" s="59" t="str">
        <f t="shared" si="33"/>
        <v/>
      </c>
      <c r="R60" s="74" t="str">
        <f t="shared" si="34"/>
        <v/>
      </c>
      <c r="S60" s="59" t="str">
        <f t="shared" si="35"/>
        <v/>
      </c>
    </row>
    <row r="61" spans="3:19" ht="15" x14ac:dyDescent="0.25">
      <c r="C61" s="94"/>
      <c r="D61" s="94"/>
      <c r="E61" s="56" t="str">
        <f t="shared" si="24"/>
        <v/>
      </c>
      <c r="F61" s="57" t="str">
        <f t="shared" si="25"/>
        <v/>
      </c>
      <c r="G61" s="58" t="str">
        <f t="shared" si="26"/>
        <v/>
      </c>
      <c r="H61" s="95"/>
      <c r="I61" s="95"/>
      <c r="J61" s="95"/>
      <c r="K61" s="59" t="str">
        <f t="shared" si="27"/>
        <v/>
      </c>
      <c r="L61" s="59" t="str">
        <f t="shared" si="28"/>
        <v/>
      </c>
      <c r="M61" s="59" t="str">
        <f t="shared" si="29"/>
        <v/>
      </c>
      <c r="N61" s="59" t="str">
        <f t="shared" si="30"/>
        <v/>
      </c>
      <c r="O61" s="59" t="str">
        <f t="shared" si="31"/>
        <v/>
      </c>
      <c r="P61" s="59" t="str">
        <f t="shared" si="32"/>
        <v/>
      </c>
      <c r="Q61" s="59" t="str">
        <f t="shared" si="33"/>
        <v/>
      </c>
      <c r="R61" s="74" t="str">
        <f t="shared" si="34"/>
        <v/>
      </c>
      <c r="S61" s="59" t="str">
        <f t="shared" si="35"/>
        <v/>
      </c>
    </row>
    <row r="62" spans="3:19" ht="15" x14ac:dyDescent="0.25">
      <c r="C62" s="94"/>
      <c r="D62" s="94"/>
      <c r="E62" s="56" t="str">
        <f t="shared" si="24"/>
        <v/>
      </c>
      <c r="F62" s="57" t="str">
        <f t="shared" si="25"/>
        <v/>
      </c>
      <c r="G62" s="58" t="str">
        <f t="shared" si="26"/>
        <v/>
      </c>
      <c r="H62" s="95"/>
      <c r="I62" s="95"/>
      <c r="J62" s="95"/>
      <c r="K62" s="59" t="str">
        <f t="shared" si="27"/>
        <v/>
      </c>
      <c r="L62" s="59" t="str">
        <f t="shared" si="28"/>
        <v/>
      </c>
      <c r="M62" s="59" t="str">
        <f t="shared" si="29"/>
        <v/>
      </c>
      <c r="N62" s="59" t="str">
        <f t="shared" si="30"/>
        <v/>
      </c>
      <c r="O62" s="59" t="str">
        <f t="shared" si="31"/>
        <v/>
      </c>
      <c r="P62" s="59" t="str">
        <f t="shared" si="32"/>
        <v/>
      </c>
      <c r="Q62" s="59" t="str">
        <f t="shared" si="33"/>
        <v/>
      </c>
      <c r="R62" s="74" t="str">
        <f t="shared" si="34"/>
        <v/>
      </c>
      <c r="S62" s="59" t="str">
        <f t="shared" si="35"/>
        <v/>
      </c>
    </row>
    <row r="63" spans="3:19" ht="15" x14ac:dyDescent="0.25">
      <c r="C63" s="94"/>
      <c r="D63" s="94"/>
      <c r="E63" s="56" t="str">
        <f t="shared" si="24"/>
        <v/>
      </c>
      <c r="F63" s="57" t="str">
        <f t="shared" si="25"/>
        <v/>
      </c>
      <c r="G63" s="58" t="str">
        <f t="shared" si="26"/>
        <v/>
      </c>
      <c r="H63" s="95"/>
      <c r="I63" s="95"/>
      <c r="J63" s="95"/>
      <c r="K63" s="59" t="str">
        <f t="shared" si="27"/>
        <v/>
      </c>
      <c r="L63" s="59" t="str">
        <f t="shared" si="28"/>
        <v/>
      </c>
      <c r="M63" s="59" t="str">
        <f t="shared" si="29"/>
        <v/>
      </c>
      <c r="N63" s="59" t="str">
        <f t="shared" si="30"/>
        <v/>
      </c>
      <c r="O63" s="59" t="str">
        <f t="shared" si="31"/>
        <v/>
      </c>
      <c r="P63" s="59" t="str">
        <f t="shared" si="32"/>
        <v/>
      </c>
      <c r="Q63" s="59" t="str">
        <f t="shared" si="33"/>
        <v/>
      </c>
      <c r="R63" s="74" t="str">
        <f t="shared" si="34"/>
        <v/>
      </c>
      <c r="S63" s="59" t="str">
        <f t="shared" si="35"/>
        <v/>
      </c>
    </row>
    <row r="64" spans="3:19" ht="15" x14ac:dyDescent="0.25">
      <c r="C64" s="94"/>
      <c r="D64" s="94"/>
      <c r="E64" s="56" t="str">
        <f t="shared" si="24"/>
        <v/>
      </c>
      <c r="F64" s="57" t="str">
        <f t="shared" si="25"/>
        <v/>
      </c>
      <c r="G64" s="58" t="str">
        <f t="shared" si="26"/>
        <v/>
      </c>
      <c r="H64" s="95"/>
      <c r="I64" s="95"/>
      <c r="J64" s="95"/>
      <c r="K64" s="59" t="str">
        <f t="shared" si="27"/>
        <v/>
      </c>
      <c r="L64" s="59" t="str">
        <f t="shared" si="28"/>
        <v/>
      </c>
      <c r="M64" s="59" t="str">
        <f t="shared" si="29"/>
        <v/>
      </c>
      <c r="N64" s="59" t="str">
        <f t="shared" si="30"/>
        <v/>
      </c>
      <c r="O64" s="59" t="str">
        <f t="shared" si="31"/>
        <v/>
      </c>
      <c r="P64" s="59" t="str">
        <f t="shared" si="32"/>
        <v/>
      </c>
      <c r="Q64" s="59" t="str">
        <f t="shared" si="33"/>
        <v/>
      </c>
      <c r="R64" s="74" t="str">
        <f t="shared" si="34"/>
        <v/>
      </c>
      <c r="S64" s="59" t="str">
        <f t="shared" si="35"/>
        <v/>
      </c>
    </row>
    <row r="65" spans="3:19" ht="15" x14ac:dyDescent="0.25">
      <c r="C65" s="94"/>
      <c r="D65" s="94"/>
      <c r="E65" s="56" t="str">
        <f t="shared" si="24"/>
        <v/>
      </c>
      <c r="F65" s="57" t="str">
        <f t="shared" si="25"/>
        <v/>
      </c>
      <c r="G65" s="58" t="str">
        <f t="shared" si="26"/>
        <v/>
      </c>
      <c r="H65" s="95"/>
      <c r="I65" s="95"/>
      <c r="J65" s="95"/>
      <c r="K65" s="59" t="str">
        <f t="shared" si="27"/>
        <v/>
      </c>
      <c r="L65" s="59" t="str">
        <f t="shared" si="28"/>
        <v/>
      </c>
      <c r="M65" s="59" t="str">
        <f t="shared" si="29"/>
        <v/>
      </c>
      <c r="N65" s="59" t="str">
        <f t="shared" si="30"/>
        <v/>
      </c>
      <c r="O65" s="59" t="str">
        <f t="shared" si="31"/>
        <v/>
      </c>
      <c r="P65" s="59" t="str">
        <f t="shared" si="32"/>
        <v/>
      </c>
      <c r="Q65" s="59" t="str">
        <f t="shared" si="33"/>
        <v/>
      </c>
      <c r="R65" s="74" t="str">
        <f t="shared" si="34"/>
        <v/>
      </c>
      <c r="S65" s="59" t="str">
        <f t="shared" si="35"/>
        <v/>
      </c>
    </row>
    <row r="66" spans="3:19" ht="15" x14ac:dyDescent="0.25">
      <c r="C66" s="61"/>
      <c r="D66" s="61"/>
      <c r="E66" s="61"/>
      <c r="F66" s="61"/>
      <c r="G66" s="61"/>
      <c r="H66" s="61"/>
      <c r="I66" s="61"/>
      <c r="J66" s="61"/>
      <c r="K66" s="61"/>
      <c r="L66" s="63">
        <f>SUM(L53:L65)</f>
        <v>0</v>
      </c>
      <c r="M66" s="61"/>
      <c r="N66" s="63">
        <f>SUM(N53:N65)</f>
        <v>0</v>
      </c>
      <c r="O66" s="63">
        <f>SUM(O53:O65)</f>
        <v>0</v>
      </c>
      <c r="P66" s="61"/>
      <c r="Q66" s="63">
        <f>SUM(Q53:Q65)</f>
        <v>0</v>
      </c>
      <c r="R66" s="63">
        <f>SUM(R53:R65)</f>
        <v>0</v>
      </c>
      <c r="S66" s="63">
        <f>SUM(S53:S65)</f>
        <v>0</v>
      </c>
    </row>
    <row r="68" spans="3:19" ht="15" x14ac:dyDescent="0.25">
      <c r="C68" s="49" t="s">
        <v>93</v>
      </c>
    </row>
    <row r="69" spans="3:19" x14ac:dyDescent="0.2">
      <c r="C69" s="51"/>
    </row>
    <row r="70" spans="3:19" ht="12.75" customHeight="1" x14ac:dyDescent="0.2">
      <c r="C70" s="161" t="s">
        <v>84</v>
      </c>
      <c r="D70" s="162"/>
      <c r="E70" s="162"/>
      <c r="F70" s="162"/>
      <c r="G70" s="98"/>
      <c r="H70" s="165" t="s">
        <v>85</v>
      </c>
      <c r="I70" s="166"/>
      <c r="J70" s="185"/>
      <c r="K70" s="112" t="s">
        <v>86</v>
      </c>
      <c r="L70" s="112" t="s">
        <v>124</v>
      </c>
      <c r="M70" s="110" t="s">
        <v>123</v>
      </c>
      <c r="N70" s="111"/>
      <c r="O70" s="112" t="s">
        <v>125</v>
      </c>
      <c r="P70" s="110" t="s">
        <v>122</v>
      </c>
      <c r="Q70" s="111"/>
      <c r="R70" s="159" t="s">
        <v>142</v>
      </c>
      <c r="S70" s="127" t="s">
        <v>87</v>
      </c>
    </row>
    <row r="71" spans="3:19" x14ac:dyDescent="0.2">
      <c r="C71" s="163"/>
      <c r="D71" s="164"/>
      <c r="E71" s="164"/>
      <c r="F71" s="164"/>
      <c r="G71" s="99"/>
      <c r="H71" s="53" t="s">
        <v>103</v>
      </c>
      <c r="I71" s="53" t="s">
        <v>146</v>
      </c>
      <c r="J71" s="53" t="s">
        <v>88</v>
      </c>
      <c r="K71" s="113"/>
      <c r="L71" s="113"/>
      <c r="M71" s="52" t="s">
        <v>89</v>
      </c>
      <c r="N71" s="111" t="s">
        <v>90</v>
      </c>
      <c r="O71" s="113"/>
      <c r="P71" s="52" t="s">
        <v>89</v>
      </c>
      <c r="Q71" s="111" t="s">
        <v>90</v>
      </c>
      <c r="R71" s="160"/>
      <c r="S71" s="128" t="s">
        <v>90</v>
      </c>
    </row>
    <row r="72" spans="3:19" ht="15" x14ac:dyDescent="0.25">
      <c r="C72" s="94"/>
      <c r="D72" s="94"/>
      <c r="E72" s="56" t="str">
        <f t="shared" ref="E72:E84" si="36">IF(D72="","",D72-C72)</f>
        <v/>
      </c>
      <c r="F72" s="57" t="str">
        <f>IF(D72="","",(INT(E72)*24+(E72-INT(E72))*24))</f>
        <v/>
      </c>
      <c r="G72" s="58" t="str">
        <f>IF(D72="","",IF(F72&gt;2,"Erreur","Ok"))</f>
        <v/>
      </c>
      <c r="H72" s="95"/>
      <c r="I72" s="95"/>
      <c r="J72" s="95"/>
      <c r="K72" s="59" t="str">
        <f>IF(D72="","",H72+I72+J72)</f>
        <v/>
      </c>
      <c r="L72" s="59" t="str">
        <f>IF(D72="","",(H72+J72)*F72)</f>
        <v/>
      </c>
      <c r="M72" s="59" t="str">
        <f>IF(D72="","",(H72/6)+(J72/11))</f>
        <v/>
      </c>
      <c r="N72" s="59" t="str">
        <f>IF(D72="","",F72*M72)</f>
        <v/>
      </c>
      <c r="O72" s="59" t="str">
        <f>IF(D72="","",I72*F72)</f>
        <v/>
      </c>
      <c r="P72" s="59" t="str">
        <f>IF(D72="","",IF(I72=0,0,(I72/7.33)*1.1))</f>
        <v/>
      </c>
      <c r="Q72" s="59" t="str">
        <f>IF(D72="","",(F72*P72))</f>
        <v/>
      </c>
      <c r="R72" s="74" t="str">
        <f>IF(F72="","",ROUNDUP(P72+M72,0)*F72)</f>
        <v/>
      </c>
      <c r="S72" s="59" t="str">
        <f>IF(D72="","",K72*F72)</f>
        <v/>
      </c>
    </row>
    <row r="73" spans="3:19" ht="15" x14ac:dyDescent="0.25">
      <c r="C73" s="94"/>
      <c r="D73" s="94"/>
      <c r="E73" s="56" t="str">
        <f t="shared" si="36"/>
        <v/>
      </c>
      <c r="F73" s="57" t="str">
        <f t="shared" ref="F73:F84" si="37">IF(D73="","",(INT(E73)*24+(E73-INT(E73))*24))</f>
        <v/>
      </c>
      <c r="G73" s="58" t="str">
        <f t="shared" ref="G73:G84" si="38">IF(D73="","",IF(F73&gt;2,"Erreur","Ok"))</f>
        <v/>
      </c>
      <c r="H73" s="95"/>
      <c r="I73" s="95"/>
      <c r="J73" s="95"/>
      <c r="K73" s="59" t="str">
        <f t="shared" ref="K73:K84" si="39">IF(D73="","",H73+I73+J73)</f>
        <v/>
      </c>
      <c r="L73" s="59" t="str">
        <f t="shared" ref="L73:L84" si="40">IF(D73="","",(H73+J73)*F73)</f>
        <v/>
      </c>
      <c r="M73" s="59" t="str">
        <f t="shared" ref="M73:M84" si="41">IF(D73="","",(H73/6)+(J73/11))</f>
        <v/>
      </c>
      <c r="N73" s="59" t="str">
        <f t="shared" ref="N73:N84" si="42">IF(D73="","",F73*M73)</f>
        <v/>
      </c>
      <c r="O73" s="59" t="str">
        <f t="shared" ref="O73:O84" si="43">IF(D73="","",I73*F73)</f>
        <v/>
      </c>
      <c r="P73" s="59" t="str">
        <f t="shared" ref="P73:P84" si="44">IF(D73="","",IF(I73=0,0,(I73/7.33)*1.1))</f>
        <v/>
      </c>
      <c r="Q73" s="59" t="str">
        <f t="shared" ref="Q73:Q84" si="45">IF(D73="","",(F73*P73))</f>
        <v/>
      </c>
      <c r="R73" s="74" t="str">
        <f t="shared" ref="R73:R84" si="46">IF(F73="","",ROUNDUP(P73+M73,0)*F73)</f>
        <v/>
      </c>
      <c r="S73" s="59" t="str">
        <f t="shared" ref="S73:S84" si="47">IF(D73="","",K73*F73)</f>
        <v/>
      </c>
    </row>
    <row r="74" spans="3:19" ht="15" x14ac:dyDescent="0.25">
      <c r="C74" s="94"/>
      <c r="D74" s="94"/>
      <c r="E74" s="56" t="str">
        <f t="shared" si="36"/>
        <v/>
      </c>
      <c r="F74" s="57" t="str">
        <f t="shared" si="37"/>
        <v/>
      </c>
      <c r="G74" s="58" t="str">
        <f t="shared" si="38"/>
        <v/>
      </c>
      <c r="H74" s="95"/>
      <c r="I74" s="95"/>
      <c r="J74" s="95"/>
      <c r="K74" s="59" t="str">
        <f t="shared" si="39"/>
        <v/>
      </c>
      <c r="L74" s="59" t="str">
        <f t="shared" si="40"/>
        <v/>
      </c>
      <c r="M74" s="59" t="str">
        <f t="shared" si="41"/>
        <v/>
      </c>
      <c r="N74" s="59" t="str">
        <f t="shared" si="42"/>
        <v/>
      </c>
      <c r="O74" s="59" t="str">
        <f t="shared" si="43"/>
        <v/>
      </c>
      <c r="P74" s="59" t="str">
        <f t="shared" si="44"/>
        <v/>
      </c>
      <c r="Q74" s="59" t="str">
        <f t="shared" si="45"/>
        <v/>
      </c>
      <c r="R74" s="74" t="str">
        <f t="shared" si="46"/>
        <v/>
      </c>
      <c r="S74" s="59" t="str">
        <f t="shared" si="47"/>
        <v/>
      </c>
    </row>
    <row r="75" spans="3:19" ht="15" x14ac:dyDescent="0.25">
      <c r="C75" s="94"/>
      <c r="D75" s="94"/>
      <c r="E75" s="56" t="str">
        <f t="shared" si="36"/>
        <v/>
      </c>
      <c r="F75" s="57" t="str">
        <f t="shared" si="37"/>
        <v/>
      </c>
      <c r="G75" s="58" t="str">
        <f t="shared" si="38"/>
        <v/>
      </c>
      <c r="H75" s="95"/>
      <c r="I75" s="95"/>
      <c r="J75" s="95"/>
      <c r="K75" s="59" t="str">
        <f t="shared" si="39"/>
        <v/>
      </c>
      <c r="L75" s="59" t="str">
        <f t="shared" si="40"/>
        <v/>
      </c>
      <c r="M75" s="59" t="str">
        <f t="shared" si="41"/>
        <v/>
      </c>
      <c r="N75" s="59" t="str">
        <f t="shared" si="42"/>
        <v/>
      </c>
      <c r="O75" s="59" t="str">
        <f t="shared" si="43"/>
        <v/>
      </c>
      <c r="P75" s="59" t="str">
        <f t="shared" si="44"/>
        <v/>
      </c>
      <c r="Q75" s="59" t="str">
        <f t="shared" si="45"/>
        <v/>
      </c>
      <c r="R75" s="74" t="str">
        <f t="shared" si="46"/>
        <v/>
      </c>
      <c r="S75" s="59" t="str">
        <f t="shared" si="47"/>
        <v/>
      </c>
    </row>
    <row r="76" spans="3:19" ht="15" x14ac:dyDescent="0.25">
      <c r="C76" s="94"/>
      <c r="D76" s="94"/>
      <c r="E76" s="56" t="str">
        <f t="shared" si="36"/>
        <v/>
      </c>
      <c r="F76" s="57" t="str">
        <f t="shared" si="37"/>
        <v/>
      </c>
      <c r="G76" s="58" t="str">
        <f t="shared" si="38"/>
        <v/>
      </c>
      <c r="H76" s="95"/>
      <c r="I76" s="95"/>
      <c r="J76" s="95"/>
      <c r="K76" s="59" t="str">
        <f t="shared" si="39"/>
        <v/>
      </c>
      <c r="L76" s="59" t="str">
        <f t="shared" si="40"/>
        <v/>
      </c>
      <c r="M76" s="59" t="str">
        <f t="shared" si="41"/>
        <v/>
      </c>
      <c r="N76" s="59" t="str">
        <f t="shared" si="42"/>
        <v/>
      </c>
      <c r="O76" s="59" t="str">
        <f t="shared" si="43"/>
        <v/>
      </c>
      <c r="P76" s="59" t="str">
        <f t="shared" si="44"/>
        <v/>
      </c>
      <c r="Q76" s="59" t="str">
        <f t="shared" si="45"/>
        <v/>
      </c>
      <c r="R76" s="74" t="str">
        <f t="shared" si="46"/>
        <v/>
      </c>
      <c r="S76" s="59" t="str">
        <f t="shared" si="47"/>
        <v/>
      </c>
    </row>
    <row r="77" spans="3:19" ht="15" x14ac:dyDescent="0.25">
      <c r="C77" s="94"/>
      <c r="D77" s="94"/>
      <c r="E77" s="56" t="str">
        <f t="shared" si="36"/>
        <v/>
      </c>
      <c r="F77" s="57" t="str">
        <f t="shared" si="37"/>
        <v/>
      </c>
      <c r="G77" s="58" t="str">
        <f t="shared" si="38"/>
        <v/>
      </c>
      <c r="H77" s="95"/>
      <c r="I77" s="95"/>
      <c r="J77" s="95"/>
      <c r="K77" s="59" t="str">
        <f t="shared" si="39"/>
        <v/>
      </c>
      <c r="L77" s="59" t="str">
        <f t="shared" si="40"/>
        <v/>
      </c>
      <c r="M77" s="59" t="str">
        <f t="shared" si="41"/>
        <v/>
      </c>
      <c r="N77" s="59" t="str">
        <f t="shared" si="42"/>
        <v/>
      </c>
      <c r="O77" s="59" t="str">
        <f t="shared" si="43"/>
        <v/>
      </c>
      <c r="P77" s="59" t="str">
        <f t="shared" si="44"/>
        <v/>
      </c>
      <c r="Q77" s="59" t="str">
        <f t="shared" si="45"/>
        <v/>
      </c>
      <c r="R77" s="74" t="str">
        <f t="shared" si="46"/>
        <v/>
      </c>
      <c r="S77" s="59" t="str">
        <f t="shared" si="47"/>
        <v/>
      </c>
    </row>
    <row r="78" spans="3:19" ht="15" x14ac:dyDescent="0.25">
      <c r="C78" s="94"/>
      <c r="D78" s="94"/>
      <c r="E78" s="56" t="str">
        <f t="shared" si="36"/>
        <v/>
      </c>
      <c r="F78" s="57" t="str">
        <f t="shared" si="37"/>
        <v/>
      </c>
      <c r="G78" s="58" t="str">
        <f t="shared" si="38"/>
        <v/>
      </c>
      <c r="H78" s="95"/>
      <c r="I78" s="95"/>
      <c r="J78" s="95"/>
      <c r="K78" s="59" t="str">
        <f t="shared" si="39"/>
        <v/>
      </c>
      <c r="L78" s="59" t="str">
        <f t="shared" si="40"/>
        <v/>
      </c>
      <c r="M78" s="59" t="str">
        <f t="shared" si="41"/>
        <v/>
      </c>
      <c r="N78" s="59" t="str">
        <f t="shared" si="42"/>
        <v/>
      </c>
      <c r="O78" s="59" t="str">
        <f t="shared" si="43"/>
        <v/>
      </c>
      <c r="P78" s="59" t="str">
        <f t="shared" si="44"/>
        <v/>
      </c>
      <c r="Q78" s="59" t="str">
        <f t="shared" si="45"/>
        <v/>
      </c>
      <c r="R78" s="74" t="str">
        <f t="shared" si="46"/>
        <v/>
      </c>
      <c r="S78" s="59" t="str">
        <f t="shared" si="47"/>
        <v/>
      </c>
    </row>
    <row r="79" spans="3:19" ht="15" x14ac:dyDescent="0.25">
      <c r="C79" s="94"/>
      <c r="D79" s="94"/>
      <c r="E79" s="56" t="str">
        <f t="shared" si="36"/>
        <v/>
      </c>
      <c r="F79" s="57" t="str">
        <f t="shared" si="37"/>
        <v/>
      </c>
      <c r="G79" s="58" t="str">
        <f t="shared" si="38"/>
        <v/>
      </c>
      <c r="H79" s="95"/>
      <c r="I79" s="95"/>
      <c r="J79" s="95"/>
      <c r="K79" s="59" t="str">
        <f t="shared" si="39"/>
        <v/>
      </c>
      <c r="L79" s="59" t="str">
        <f t="shared" si="40"/>
        <v/>
      </c>
      <c r="M79" s="59" t="str">
        <f t="shared" si="41"/>
        <v/>
      </c>
      <c r="N79" s="59" t="str">
        <f t="shared" si="42"/>
        <v/>
      </c>
      <c r="O79" s="59" t="str">
        <f t="shared" si="43"/>
        <v/>
      </c>
      <c r="P79" s="59" t="str">
        <f t="shared" si="44"/>
        <v/>
      </c>
      <c r="Q79" s="59" t="str">
        <f t="shared" si="45"/>
        <v/>
      </c>
      <c r="R79" s="74" t="str">
        <f t="shared" si="46"/>
        <v/>
      </c>
      <c r="S79" s="59" t="str">
        <f t="shared" si="47"/>
        <v/>
      </c>
    </row>
    <row r="80" spans="3:19" ht="15" x14ac:dyDescent="0.25">
      <c r="C80" s="94"/>
      <c r="D80" s="94"/>
      <c r="E80" s="56" t="str">
        <f t="shared" si="36"/>
        <v/>
      </c>
      <c r="F80" s="57" t="str">
        <f t="shared" si="37"/>
        <v/>
      </c>
      <c r="G80" s="58" t="str">
        <f t="shared" si="38"/>
        <v/>
      </c>
      <c r="H80" s="95"/>
      <c r="I80" s="95"/>
      <c r="J80" s="95"/>
      <c r="K80" s="59" t="str">
        <f t="shared" si="39"/>
        <v/>
      </c>
      <c r="L80" s="59" t="str">
        <f t="shared" si="40"/>
        <v/>
      </c>
      <c r="M80" s="59" t="str">
        <f t="shared" si="41"/>
        <v/>
      </c>
      <c r="N80" s="59" t="str">
        <f t="shared" si="42"/>
        <v/>
      </c>
      <c r="O80" s="59" t="str">
        <f t="shared" si="43"/>
        <v/>
      </c>
      <c r="P80" s="59" t="str">
        <f t="shared" si="44"/>
        <v/>
      </c>
      <c r="Q80" s="59" t="str">
        <f t="shared" si="45"/>
        <v/>
      </c>
      <c r="R80" s="74" t="str">
        <f t="shared" si="46"/>
        <v/>
      </c>
      <c r="S80" s="59" t="str">
        <f t="shared" si="47"/>
        <v/>
      </c>
    </row>
    <row r="81" spans="3:19" ht="15" x14ac:dyDescent="0.25">
      <c r="C81" s="94"/>
      <c r="D81" s="94"/>
      <c r="E81" s="56" t="str">
        <f t="shared" si="36"/>
        <v/>
      </c>
      <c r="F81" s="57" t="str">
        <f t="shared" si="37"/>
        <v/>
      </c>
      <c r="G81" s="58" t="str">
        <f t="shared" si="38"/>
        <v/>
      </c>
      <c r="H81" s="95"/>
      <c r="I81" s="95"/>
      <c r="J81" s="95"/>
      <c r="K81" s="59" t="str">
        <f t="shared" si="39"/>
        <v/>
      </c>
      <c r="L81" s="59" t="str">
        <f t="shared" si="40"/>
        <v/>
      </c>
      <c r="M81" s="59" t="str">
        <f t="shared" si="41"/>
        <v/>
      </c>
      <c r="N81" s="59" t="str">
        <f t="shared" si="42"/>
        <v/>
      </c>
      <c r="O81" s="59" t="str">
        <f t="shared" si="43"/>
        <v/>
      </c>
      <c r="P81" s="59" t="str">
        <f t="shared" si="44"/>
        <v/>
      </c>
      <c r="Q81" s="59" t="str">
        <f t="shared" si="45"/>
        <v/>
      </c>
      <c r="R81" s="74" t="str">
        <f t="shared" si="46"/>
        <v/>
      </c>
      <c r="S81" s="59" t="str">
        <f t="shared" si="47"/>
        <v/>
      </c>
    </row>
    <row r="82" spans="3:19" ht="15" x14ac:dyDescent="0.25">
      <c r="C82" s="94"/>
      <c r="D82" s="94"/>
      <c r="E82" s="56" t="str">
        <f t="shared" si="36"/>
        <v/>
      </c>
      <c r="F82" s="57" t="str">
        <f t="shared" si="37"/>
        <v/>
      </c>
      <c r="G82" s="58" t="str">
        <f t="shared" si="38"/>
        <v/>
      </c>
      <c r="H82" s="95"/>
      <c r="I82" s="95"/>
      <c r="J82" s="95"/>
      <c r="K82" s="59" t="str">
        <f t="shared" si="39"/>
        <v/>
      </c>
      <c r="L82" s="59" t="str">
        <f t="shared" si="40"/>
        <v/>
      </c>
      <c r="M82" s="59" t="str">
        <f t="shared" si="41"/>
        <v/>
      </c>
      <c r="N82" s="59" t="str">
        <f t="shared" si="42"/>
        <v/>
      </c>
      <c r="O82" s="59" t="str">
        <f t="shared" si="43"/>
        <v/>
      </c>
      <c r="P82" s="59" t="str">
        <f t="shared" si="44"/>
        <v/>
      </c>
      <c r="Q82" s="59" t="str">
        <f t="shared" si="45"/>
        <v/>
      </c>
      <c r="R82" s="74" t="str">
        <f t="shared" si="46"/>
        <v/>
      </c>
      <c r="S82" s="59" t="str">
        <f t="shared" si="47"/>
        <v/>
      </c>
    </row>
    <row r="83" spans="3:19" ht="15" x14ac:dyDescent="0.25">
      <c r="C83" s="94"/>
      <c r="D83" s="94"/>
      <c r="E83" s="56" t="str">
        <f t="shared" si="36"/>
        <v/>
      </c>
      <c r="F83" s="57" t="str">
        <f t="shared" si="37"/>
        <v/>
      </c>
      <c r="G83" s="58" t="str">
        <f t="shared" si="38"/>
        <v/>
      </c>
      <c r="H83" s="95"/>
      <c r="I83" s="95"/>
      <c r="J83" s="95"/>
      <c r="K83" s="59" t="str">
        <f t="shared" si="39"/>
        <v/>
      </c>
      <c r="L83" s="59" t="str">
        <f t="shared" si="40"/>
        <v/>
      </c>
      <c r="M83" s="59" t="str">
        <f t="shared" si="41"/>
        <v/>
      </c>
      <c r="N83" s="59" t="str">
        <f t="shared" si="42"/>
        <v/>
      </c>
      <c r="O83" s="59" t="str">
        <f t="shared" si="43"/>
        <v/>
      </c>
      <c r="P83" s="59" t="str">
        <f t="shared" si="44"/>
        <v/>
      </c>
      <c r="Q83" s="59" t="str">
        <f t="shared" si="45"/>
        <v/>
      </c>
      <c r="R83" s="74" t="str">
        <f t="shared" si="46"/>
        <v/>
      </c>
      <c r="S83" s="59" t="str">
        <f t="shared" si="47"/>
        <v/>
      </c>
    </row>
    <row r="84" spans="3:19" ht="15" x14ac:dyDescent="0.25">
      <c r="C84" s="94"/>
      <c r="D84" s="94"/>
      <c r="E84" s="56" t="str">
        <f t="shared" si="36"/>
        <v/>
      </c>
      <c r="F84" s="57" t="str">
        <f t="shared" si="37"/>
        <v/>
      </c>
      <c r="G84" s="58" t="str">
        <f t="shared" si="38"/>
        <v/>
      </c>
      <c r="H84" s="95"/>
      <c r="I84" s="95"/>
      <c r="J84" s="95"/>
      <c r="K84" s="59" t="str">
        <f t="shared" si="39"/>
        <v/>
      </c>
      <c r="L84" s="59" t="str">
        <f t="shared" si="40"/>
        <v/>
      </c>
      <c r="M84" s="59" t="str">
        <f t="shared" si="41"/>
        <v/>
      </c>
      <c r="N84" s="59" t="str">
        <f t="shared" si="42"/>
        <v/>
      </c>
      <c r="O84" s="59" t="str">
        <f t="shared" si="43"/>
        <v/>
      </c>
      <c r="P84" s="59" t="str">
        <f t="shared" si="44"/>
        <v/>
      </c>
      <c r="Q84" s="59" t="str">
        <f t="shared" si="45"/>
        <v/>
      </c>
      <c r="R84" s="74" t="str">
        <f t="shared" si="46"/>
        <v/>
      </c>
      <c r="S84" s="59" t="str">
        <f t="shared" si="47"/>
        <v/>
      </c>
    </row>
    <row r="85" spans="3:19" ht="15" x14ac:dyDescent="0.25">
      <c r="C85" s="61"/>
      <c r="D85" s="61"/>
      <c r="E85" s="61"/>
      <c r="F85" s="61"/>
      <c r="G85" s="61"/>
      <c r="H85" s="61"/>
      <c r="I85" s="61"/>
      <c r="J85" s="61"/>
      <c r="K85" s="61"/>
      <c r="L85" s="63">
        <f>SUM(L72:L84)</f>
        <v>0</v>
      </c>
      <c r="M85" s="61"/>
      <c r="N85" s="63">
        <f>SUM(N72:N84)</f>
        <v>0</v>
      </c>
      <c r="O85" s="63">
        <f>SUM(O72:O84)</f>
        <v>0</v>
      </c>
      <c r="P85" s="61"/>
      <c r="Q85" s="63">
        <f>SUM(Q72:Q84)</f>
        <v>0</v>
      </c>
      <c r="R85" s="63">
        <f>SUM(R72:R84)</f>
        <v>0</v>
      </c>
      <c r="S85" s="63">
        <f>SUM(S72:S84)</f>
        <v>0</v>
      </c>
    </row>
    <row r="86" spans="3:19" ht="15" x14ac:dyDescent="0.25">
      <c r="C86" s="49" t="s">
        <v>94</v>
      </c>
    </row>
    <row r="87" spans="3:19" x14ac:dyDescent="0.2">
      <c r="C87" s="51"/>
    </row>
    <row r="88" spans="3:19" ht="12.75" customHeight="1" x14ac:dyDescent="0.2">
      <c r="C88" s="161" t="s">
        <v>84</v>
      </c>
      <c r="D88" s="162"/>
      <c r="E88" s="162"/>
      <c r="F88" s="162"/>
      <c r="G88" s="98"/>
      <c r="H88" s="165" t="s">
        <v>85</v>
      </c>
      <c r="I88" s="166"/>
      <c r="J88" s="185"/>
      <c r="K88" s="112" t="s">
        <v>86</v>
      </c>
      <c r="L88" s="112" t="s">
        <v>124</v>
      </c>
      <c r="M88" s="110" t="s">
        <v>123</v>
      </c>
      <c r="N88" s="111"/>
      <c r="O88" s="112" t="s">
        <v>125</v>
      </c>
      <c r="P88" s="110" t="s">
        <v>122</v>
      </c>
      <c r="Q88" s="111"/>
      <c r="R88" s="159" t="s">
        <v>142</v>
      </c>
      <c r="S88" s="127" t="s">
        <v>87</v>
      </c>
    </row>
    <row r="89" spans="3:19" x14ac:dyDescent="0.2">
      <c r="C89" s="163"/>
      <c r="D89" s="164"/>
      <c r="E89" s="164"/>
      <c r="F89" s="164"/>
      <c r="G89" s="99"/>
      <c r="H89" s="53" t="s">
        <v>103</v>
      </c>
      <c r="I89" s="53" t="s">
        <v>146</v>
      </c>
      <c r="J89" s="53" t="s">
        <v>88</v>
      </c>
      <c r="K89" s="113"/>
      <c r="L89" s="113"/>
      <c r="M89" s="52" t="s">
        <v>89</v>
      </c>
      <c r="N89" s="111" t="s">
        <v>90</v>
      </c>
      <c r="O89" s="113"/>
      <c r="P89" s="52" t="s">
        <v>89</v>
      </c>
      <c r="Q89" s="111" t="s">
        <v>90</v>
      </c>
      <c r="R89" s="160"/>
      <c r="S89" s="128" t="s">
        <v>90</v>
      </c>
    </row>
    <row r="90" spans="3:19" ht="15" x14ac:dyDescent="0.25">
      <c r="C90" s="94"/>
      <c r="D90" s="94"/>
      <c r="E90" s="56" t="str">
        <f t="shared" ref="E90:E102" si="48">IF(D90="","",D90-C90)</f>
        <v/>
      </c>
      <c r="F90" s="57" t="str">
        <f>IF(D90="","",(INT(E90)*24+(E90-INT(E90))*24))</f>
        <v/>
      </c>
      <c r="G90" s="58" t="str">
        <f>IF(D90="","",IF(F90&gt;2,"Erreur","Ok"))</f>
        <v/>
      </c>
      <c r="H90" s="95"/>
      <c r="I90" s="95"/>
      <c r="J90" s="95"/>
      <c r="K90" s="59" t="str">
        <f>IF(D90="","",H90+I90+J90)</f>
        <v/>
      </c>
      <c r="L90" s="59" t="str">
        <f>IF(D90="","",(H90+J90)*F90)</f>
        <v/>
      </c>
      <c r="M90" s="59" t="str">
        <f>IF(D90="","",(H90/6)+(J90/11))</f>
        <v/>
      </c>
      <c r="N90" s="59" t="str">
        <f>IF(D90="","",F90*M90)</f>
        <v/>
      </c>
      <c r="O90" s="59" t="str">
        <f>IF(D90="","",I90*F90)</f>
        <v/>
      </c>
      <c r="P90" s="59" t="str">
        <f>IF(D90="","",IF(I90=0,0,(I90/7.33)*1.1))</f>
        <v/>
      </c>
      <c r="Q90" s="59" t="str">
        <f>IF(D90="","",(F90*P90))</f>
        <v/>
      </c>
      <c r="R90" s="74" t="str">
        <f>IF(F90="","",ROUNDUP(P90+M90,0)*F90)</f>
        <v/>
      </c>
      <c r="S90" s="59" t="str">
        <f>IF(D90="","",K90*F90)</f>
        <v/>
      </c>
    </row>
    <row r="91" spans="3:19" ht="15" x14ac:dyDescent="0.25">
      <c r="C91" s="94"/>
      <c r="D91" s="94"/>
      <c r="E91" s="56" t="str">
        <f t="shared" si="48"/>
        <v/>
      </c>
      <c r="F91" s="57" t="str">
        <f t="shared" ref="F91:F102" si="49">IF(D91="","",(INT(E91)*24+(E91-INT(E91))*24))</f>
        <v/>
      </c>
      <c r="G91" s="58" t="str">
        <f t="shared" ref="G91:G102" si="50">IF(D91="","",IF(F91&gt;2,"Erreur","Ok"))</f>
        <v/>
      </c>
      <c r="H91" s="95"/>
      <c r="I91" s="95"/>
      <c r="J91" s="95"/>
      <c r="K91" s="59" t="str">
        <f t="shared" ref="K91:K102" si="51">IF(D91="","",H91+I91+J91)</f>
        <v/>
      </c>
      <c r="L91" s="59" t="str">
        <f t="shared" ref="L91:L102" si="52">IF(D91="","",(H91+J91)*F91)</f>
        <v/>
      </c>
      <c r="M91" s="59" t="str">
        <f t="shared" ref="M91:M102" si="53">IF(D91="","",(H91/6)+(J91/11))</f>
        <v/>
      </c>
      <c r="N91" s="59" t="str">
        <f t="shared" ref="N91:N102" si="54">IF(D91="","",F91*M91)</f>
        <v/>
      </c>
      <c r="O91" s="59" t="str">
        <f t="shared" ref="O91:O102" si="55">IF(D91="","",I91*F91)</f>
        <v/>
      </c>
      <c r="P91" s="59" t="str">
        <f t="shared" ref="P91:P102" si="56">IF(D91="","",IF(I91=0,0,(I91/7.33)*1.1))</f>
        <v/>
      </c>
      <c r="Q91" s="59" t="str">
        <f t="shared" ref="Q91:Q102" si="57">IF(D91="","",(F91*P91))</f>
        <v/>
      </c>
      <c r="R91" s="74" t="str">
        <f t="shared" ref="R91:R102" si="58">IF(F91="","",ROUNDUP(P91+M91,0)*F91)</f>
        <v/>
      </c>
      <c r="S91" s="59" t="str">
        <f t="shared" ref="S91:S102" si="59">IF(D91="","",K91*F91)</f>
        <v/>
      </c>
    </row>
    <row r="92" spans="3:19" ht="15" x14ac:dyDescent="0.25">
      <c r="C92" s="94"/>
      <c r="D92" s="94"/>
      <c r="E92" s="56" t="str">
        <f t="shared" si="48"/>
        <v/>
      </c>
      <c r="F92" s="57" t="str">
        <f t="shared" si="49"/>
        <v/>
      </c>
      <c r="G92" s="58" t="str">
        <f t="shared" si="50"/>
        <v/>
      </c>
      <c r="H92" s="95"/>
      <c r="I92" s="95"/>
      <c r="J92" s="95"/>
      <c r="K92" s="59" t="str">
        <f t="shared" si="51"/>
        <v/>
      </c>
      <c r="L92" s="59" t="str">
        <f t="shared" si="52"/>
        <v/>
      </c>
      <c r="M92" s="59" t="str">
        <f t="shared" si="53"/>
        <v/>
      </c>
      <c r="N92" s="59" t="str">
        <f t="shared" si="54"/>
        <v/>
      </c>
      <c r="O92" s="59" t="str">
        <f t="shared" si="55"/>
        <v/>
      </c>
      <c r="P92" s="59" t="str">
        <f t="shared" si="56"/>
        <v/>
      </c>
      <c r="Q92" s="59" t="str">
        <f t="shared" si="57"/>
        <v/>
      </c>
      <c r="R92" s="74" t="str">
        <f t="shared" si="58"/>
        <v/>
      </c>
      <c r="S92" s="59" t="str">
        <f t="shared" si="59"/>
        <v/>
      </c>
    </row>
    <row r="93" spans="3:19" ht="15" x14ac:dyDescent="0.25">
      <c r="C93" s="94"/>
      <c r="D93" s="94"/>
      <c r="E93" s="56" t="str">
        <f t="shared" si="48"/>
        <v/>
      </c>
      <c r="F93" s="57" t="str">
        <f t="shared" si="49"/>
        <v/>
      </c>
      <c r="G93" s="58" t="str">
        <f t="shared" si="50"/>
        <v/>
      </c>
      <c r="H93" s="95"/>
      <c r="I93" s="95"/>
      <c r="J93" s="95"/>
      <c r="K93" s="59" t="str">
        <f t="shared" si="51"/>
        <v/>
      </c>
      <c r="L93" s="59" t="str">
        <f t="shared" si="52"/>
        <v/>
      </c>
      <c r="M93" s="59" t="str">
        <f t="shared" si="53"/>
        <v/>
      </c>
      <c r="N93" s="59" t="str">
        <f t="shared" si="54"/>
        <v/>
      </c>
      <c r="O93" s="59" t="str">
        <f t="shared" si="55"/>
        <v/>
      </c>
      <c r="P93" s="59" t="str">
        <f t="shared" si="56"/>
        <v/>
      </c>
      <c r="Q93" s="59" t="str">
        <f t="shared" si="57"/>
        <v/>
      </c>
      <c r="R93" s="74" t="str">
        <f t="shared" si="58"/>
        <v/>
      </c>
      <c r="S93" s="59" t="str">
        <f t="shared" si="59"/>
        <v/>
      </c>
    </row>
    <row r="94" spans="3:19" ht="15" x14ac:dyDescent="0.25">
      <c r="C94" s="94"/>
      <c r="D94" s="94"/>
      <c r="E94" s="56" t="str">
        <f t="shared" si="48"/>
        <v/>
      </c>
      <c r="F94" s="57" t="str">
        <f t="shared" si="49"/>
        <v/>
      </c>
      <c r="G94" s="58" t="str">
        <f t="shared" si="50"/>
        <v/>
      </c>
      <c r="H94" s="95"/>
      <c r="I94" s="95"/>
      <c r="J94" s="95"/>
      <c r="K94" s="59" t="str">
        <f t="shared" si="51"/>
        <v/>
      </c>
      <c r="L94" s="59" t="str">
        <f t="shared" si="52"/>
        <v/>
      </c>
      <c r="M94" s="59" t="str">
        <f t="shared" si="53"/>
        <v/>
      </c>
      <c r="N94" s="59" t="str">
        <f t="shared" si="54"/>
        <v/>
      </c>
      <c r="O94" s="59" t="str">
        <f t="shared" si="55"/>
        <v/>
      </c>
      <c r="P94" s="59" t="str">
        <f t="shared" si="56"/>
        <v/>
      </c>
      <c r="Q94" s="59" t="str">
        <f t="shared" si="57"/>
        <v/>
      </c>
      <c r="R94" s="74" t="str">
        <f t="shared" si="58"/>
        <v/>
      </c>
      <c r="S94" s="59" t="str">
        <f t="shared" si="59"/>
        <v/>
      </c>
    </row>
    <row r="95" spans="3:19" ht="15" x14ac:dyDescent="0.25">
      <c r="C95" s="94"/>
      <c r="D95" s="94"/>
      <c r="E95" s="56" t="str">
        <f t="shared" si="48"/>
        <v/>
      </c>
      <c r="F95" s="57" t="str">
        <f t="shared" si="49"/>
        <v/>
      </c>
      <c r="G95" s="58" t="str">
        <f t="shared" si="50"/>
        <v/>
      </c>
      <c r="H95" s="95"/>
      <c r="I95" s="95"/>
      <c r="J95" s="95"/>
      <c r="K95" s="59" t="str">
        <f t="shared" si="51"/>
        <v/>
      </c>
      <c r="L95" s="59" t="str">
        <f t="shared" si="52"/>
        <v/>
      </c>
      <c r="M95" s="59" t="str">
        <f t="shared" si="53"/>
        <v/>
      </c>
      <c r="N95" s="59" t="str">
        <f t="shared" si="54"/>
        <v/>
      </c>
      <c r="O95" s="59" t="str">
        <f t="shared" si="55"/>
        <v/>
      </c>
      <c r="P95" s="59" t="str">
        <f t="shared" si="56"/>
        <v/>
      </c>
      <c r="Q95" s="59" t="str">
        <f t="shared" si="57"/>
        <v/>
      </c>
      <c r="R95" s="74" t="str">
        <f t="shared" si="58"/>
        <v/>
      </c>
      <c r="S95" s="59" t="str">
        <f t="shared" si="59"/>
        <v/>
      </c>
    </row>
    <row r="96" spans="3:19" ht="15" x14ac:dyDescent="0.25">
      <c r="C96" s="94"/>
      <c r="D96" s="94"/>
      <c r="E96" s="56" t="str">
        <f t="shared" si="48"/>
        <v/>
      </c>
      <c r="F96" s="57" t="str">
        <f t="shared" si="49"/>
        <v/>
      </c>
      <c r="G96" s="58" t="str">
        <f t="shared" si="50"/>
        <v/>
      </c>
      <c r="H96" s="95"/>
      <c r="I96" s="95"/>
      <c r="J96" s="95"/>
      <c r="K96" s="59" t="str">
        <f t="shared" si="51"/>
        <v/>
      </c>
      <c r="L96" s="59" t="str">
        <f t="shared" si="52"/>
        <v/>
      </c>
      <c r="M96" s="59" t="str">
        <f t="shared" si="53"/>
        <v/>
      </c>
      <c r="N96" s="59" t="str">
        <f t="shared" si="54"/>
        <v/>
      </c>
      <c r="O96" s="59" t="str">
        <f t="shared" si="55"/>
        <v/>
      </c>
      <c r="P96" s="59" t="str">
        <f t="shared" si="56"/>
        <v/>
      </c>
      <c r="Q96" s="59" t="str">
        <f t="shared" si="57"/>
        <v/>
      </c>
      <c r="R96" s="74" t="str">
        <f t="shared" si="58"/>
        <v/>
      </c>
      <c r="S96" s="59" t="str">
        <f t="shared" si="59"/>
        <v/>
      </c>
    </row>
    <row r="97" spans="3:19" ht="15" x14ac:dyDescent="0.25">
      <c r="C97" s="94"/>
      <c r="D97" s="94"/>
      <c r="E97" s="56" t="str">
        <f t="shared" si="48"/>
        <v/>
      </c>
      <c r="F97" s="57" t="str">
        <f t="shared" si="49"/>
        <v/>
      </c>
      <c r="G97" s="58" t="str">
        <f t="shared" si="50"/>
        <v/>
      </c>
      <c r="H97" s="95"/>
      <c r="I97" s="95"/>
      <c r="J97" s="95"/>
      <c r="K97" s="59" t="str">
        <f t="shared" si="51"/>
        <v/>
      </c>
      <c r="L97" s="59" t="str">
        <f t="shared" si="52"/>
        <v/>
      </c>
      <c r="M97" s="59" t="str">
        <f t="shared" si="53"/>
        <v/>
      </c>
      <c r="N97" s="59" t="str">
        <f t="shared" si="54"/>
        <v/>
      </c>
      <c r="O97" s="59" t="str">
        <f t="shared" si="55"/>
        <v/>
      </c>
      <c r="P97" s="59" t="str">
        <f t="shared" si="56"/>
        <v/>
      </c>
      <c r="Q97" s="59" t="str">
        <f t="shared" si="57"/>
        <v/>
      </c>
      <c r="R97" s="74" t="str">
        <f t="shared" si="58"/>
        <v/>
      </c>
      <c r="S97" s="59" t="str">
        <f t="shared" si="59"/>
        <v/>
      </c>
    </row>
    <row r="98" spans="3:19" ht="15" x14ac:dyDescent="0.25">
      <c r="C98" s="94"/>
      <c r="D98" s="94"/>
      <c r="E98" s="56" t="str">
        <f t="shared" si="48"/>
        <v/>
      </c>
      <c r="F98" s="57" t="str">
        <f t="shared" si="49"/>
        <v/>
      </c>
      <c r="G98" s="58" t="str">
        <f t="shared" si="50"/>
        <v/>
      </c>
      <c r="H98" s="95"/>
      <c r="I98" s="95"/>
      <c r="J98" s="95"/>
      <c r="K98" s="59" t="str">
        <f t="shared" si="51"/>
        <v/>
      </c>
      <c r="L98" s="59" t="str">
        <f t="shared" si="52"/>
        <v/>
      </c>
      <c r="M98" s="59" t="str">
        <f t="shared" si="53"/>
        <v/>
      </c>
      <c r="N98" s="59" t="str">
        <f t="shared" si="54"/>
        <v/>
      </c>
      <c r="O98" s="59" t="str">
        <f t="shared" si="55"/>
        <v/>
      </c>
      <c r="P98" s="59" t="str">
        <f t="shared" si="56"/>
        <v/>
      </c>
      <c r="Q98" s="59" t="str">
        <f t="shared" si="57"/>
        <v/>
      </c>
      <c r="R98" s="74" t="str">
        <f t="shared" si="58"/>
        <v/>
      </c>
      <c r="S98" s="59" t="str">
        <f t="shared" si="59"/>
        <v/>
      </c>
    </row>
    <row r="99" spans="3:19" ht="15" x14ac:dyDescent="0.25">
      <c r="C99" s="94"/>
      <c r="D99" s="94"/>
      <c r="E99" s="56" t="str">
        <f t="shared" si="48"/>
        <v/>
      </c>
      <c r="F99" s="57" t="str">
        <f t="shared" si="49"/>
        <v/>
      </c>
      <c r="G99" s="58" t="str">
        <f t="shared" si="50"/>
        <v/>
      </c>
      <c r="H99" s="95"/>
      <c r="I99" s="95"/>
      <c r="J99" s="95"/>
      <c r="K99" s="59" t="str">
        <f t="shared" si="51"/>
        <v/>
      </c>
      <c r="L99" s="59" t="str">
        <f t="shared" si="52"/>
        <v/>
      </c>
      <c r="M99" s="59" t="str">
        <f t="shared" si="53"/>
        <v/>
      </c>
      <c r="N99" s="59" t="str">
        <f t="shared" si="54"/>
        <v/>
      </c>
      <c r="O99" s="59" t="str">
        <f t="shared" si="55"/>
        <v/>
      </c>
      <c r="P99" s="59" t="str">
        <f t="shared" si="56"/>
        <v/>
      </c>
      <c r="Q99" s="59" t="str">
        <f t="shared" si="57"/>
        <v/>
      </c>
      <c r="R99" s="74" t="str">
        <f t="shared" si="58"/>
        <v/>
      </c>
      <c r="S99" s="59" t="str">
        <f t="shared" si="59"/>
        <v/>
      </c>
    </row>
    <row r="100" spans="3:19" ht="15" x14ac:dyDescent="0.25">
      <c r="C100" s="94"/>
      <c r="D100" s="94"/>
      <c r="E100" s="56" t="str">
        <f t="shared" si="48"/>
        <v/>
      </c>
      <c r="F100" s="57" t="str">
        <f t="shared" si="49"/>
        <v/>
      </c>
      <c r="G100" s="58" t="str">
        <f t="shared" si="50"/>
        <v/>
      </c>
      <c r="H100" s="95"/>
      <c r="I100" s="95"/>
      <c r="J100" s="95"/>
      <c r="K100" s="59" t="str">
        <f t="shared" si="51"/>
        <v/>
      </c>
      <c r="L100" s="59" t="str">
        <f t="shared" si="52"/>
        <v/>
      </c>
      <c r="M100" s="59" t="str">
        <f t="shared" si="53"/>
        <v/>
      </c>
      <c r="N100" s="59" t="str">
        <f t="shared" si="54"/>
        <v/>
      </c>
      <c r="O100" s="59" t="str">
        <f t="shared" si="55"/>
        <v/>
      </c>
      <c r="P100" s="59" t="str">
        <f t="shared" si="56"/>
        <v/>
      </c>
      <c r="Q100" s="59" t="str">
        <f t="shared" si="57"/>
        <v/>
      </c>
      <c r="R100" s="74" t="str">
        <f t="shared" si="58"/>
        <v/>
      </c>
      <c r="S100" s="59" t="str">
        <f t="shared" si="59"/>
        <v/>
      </c>
    </row>
    <row r="101" spans="3:19" ht="15" x14ac:dyDescent="0.25">
      <c r="C101" s="94"/>
      <c r="D101" s="94"/>
      <c r="E101" s="56" t="str">
        <f t="shared" si="48"/>
        <v/>
      </c>
      <c r="F101" s="57" t="str">
        <f t="shared" si="49"/>
        <v/>
      </c>
      <c r="G101" s="58" t="str">
        <f t="shared" si="50"/>
        <v/>
      </c>
      <c r="H101" s="95"/>
      <c r="I101" s="95"/>
      <c r="J101" s="95"/>
      <c r="K101" s="59" t="str">
        <f t="shared" si="51"/>
        <v/>
      </c>
      <c r="L101" s="59" t="str">
        <f t="shared" si="52"/>
        <v/>
      </c>
      <c r="M101" s="59" t="str">
        <f t="shared" si="53"/>
        <v/>
      </c>
      <c r="N101" s="59" t="str">
        <f t="shared" si="54"/>
        <v/>
      </c>
      <c r="O101" s="59" t="str">
        <f t="shared" si="55"/>
        <v/>
      </c>
      <c r="P101" s="59" t="str">
        <f t="shared" si="56"/>
        <v/>
      </c>
      <c r="Q101" s="59" t="str">
        <f t="shared" si="57"/>
        <v/>
      </c>
      <c r="R101" s="74" t="str">
        <f t="shared" si="58"/>
        <v/>
      </c>
      <c r="S101" s="59" t="str">
        <f t="shared" si="59"/>
        <v/>
      </c>
    </row>
    <row r="102" spans="3:19" ht="15" x14ac:dyDescent="0.25">
      <c r="C102" s="94"/>
      <c r="D102" s="94"/>
      <c r="E102" s="56" t="str">
        <f t="shared" si="48"/>
        <v/>
      </c>
      <c r="F102" s="57" t="str">
        <f t="shared" si="49"/>
        <v/>
      </c>
      <c r="G102" s="58" t="str">
        <f t="shared" si="50"/>
        <v/>
      </c>
      <c r="H102" s="95"/>
      <c r="I102" s="95"/>
      <c r="J102" s="95"/>
      <c r="K102" s="59" t="str">
        <f t="shared" si="51"/>
        <v/>
      </c>
      <c r="L102" s="59" t="str">
        <f t="shared" si="52"/>
        <v/>
      </c>
      <c r="M102" s="59" t="str">
        <f t="shared" si="53"/>
        <v/>
      </c>
      <c r="N102" s="59" t="str">
        <f t="shared" si="54"/>
        <v/>
      </c>
      <c r="O102" s="59" t="str">
        <f t="shared" si="55"/>
        <v/>
      </c>
      <c r="P102" s="59" t="str">
        <f t="shared" si="56"/>
        <v/>
      </c>
      <c r="Q102" s="59" t="str">
        <f t="shared" si="57"/>
        <v/>
      </c>
      <c r="R102" s="74" t="str">
        <f t="shared" si="58"/>
        <v/>
      </c>
      <c r="S102" s="59" t="str">
        <f t="shared" si="59"/>
        <v/>
      </c>
    </row>
    <row r="103" spans="3:19" ht="15" x14ac:dyDescent="0.25">
      <c r="C103" s="61"/>
      <c r="D103" s="61"/>
      <c r="E103" s="61"/>
      <c r="F103" s="61"/>
      <c r="G103" s="61"/>
      <c r="H103" s="61"/>
      <c r="I103" s="61"/>
      <c r="J103" s="61"/>
      <c r="K103" s="61"/>
      <c r="L103" s="63">
        <f>SUM(L90:L102)</f>
        <v>0</v>
      </c>
      <c r="M103" s="61"/>
      <c r="N103" s="63">
        <f>SUM(N90:N102)</f>
        <v>0</v>
      </c>
      <c r="O103" s="63">
        <f>SUM(O90:O102)</f>
        <v>0</v>
      </c>
      <c r="P103" s="61"/>
      <c r="Q103" s="63">
        <f>SUM(Q90:Q102)</f>
        <v>0</v>
      </c>
      <c r="R103" s="63">
        <f>SUM(R90:R102)</f>
        <v>0</v>
      </c>
      <c r="S103" s="63">
        <f>SUM(S90:S102)</f>
        <v>0</v>
      </c>
    </row>
    <row r="104" spans="3:19" ht="15" x14ac:dyDescent="0.25">
      <c r="C104" s="49" t="s">
        <v>95</v>
      </c>
    </row>
    <row r="105" spans="3:19" x14ac:dyDescent="0.2">
      <c r="C105" s="51"/>
    </row>
    <row r="106" spans="3:19" ht="12.75" customHeight="1" x14ac:dyDescent="0.2">
      <c r="C106" s="161" t="s">
        <v>84</v>
      </c>
      <c r="D106" s="162"/>
      <c r="E106" s="162"/>
      <c r="F106" s="162"/>
      <c r="G106" s="98"/>
      <c r="H106" s="165" t="s">
        <v>85</v>
      </c>
      <c r="I106" s="166"/>
      <c r="J106" s="185"/>
      <c r="K106" s="112" t="s">
        <v>86</v>
      </c>
      <c r="L106" s="112" t="s">
        <v>124</v>
      </c>
      <c r="M106" s="110" t="s">
        <v>123</v>
      </c>
      <c r="N106" s="111"/>
      <c r="O106" s="112" t="s">
        <v>125</v>
      </c>
      <c r="P106" s="110" t="s">
        <v>122</v>
      </c>
      <c r="Q106" s="111"/>
      <c r="R106" s="159" t="s">
        <v>142</v>
      </c>
      <c r="S106" s="127" t="s">
        <v>87</v>
      </c>
    </row>
    <row r="107" spans="3:19" x14ac:dyDescent="0.2">
      <c r="C107" s="163"/>
      <c r="D107" s="164"/>
      <c r="E107" s="164"/>
      <c r="F107" s="164"/>
      <c r="G107" s="99"/>
      <c r="H107" s="53" t="s">
        <v>103</v>
      </c>
      <c r="I107" s="53" t="s">
        <v>146</v>
      </c>
      <c r="J107" s="53" t="s">
        <v>88</v>
      </c>
      <c r="K107" s="113"/>
      <c r="L107" s="113"/>
      <c r="M107" s="52" t="s">
        <v>89</v>
      </c>
      <c r="N107" s="111" t="s">
        <v>90</v>
      </c>
      <c r="O107" s="113"/>
      <c r="P107" s="52" t="s">
        <v>89</v>
      </c>
      <c r="Q107" s="111" t="s">
        <v>90</v>
      </c>
      <c r="R107" s="160"/>
      <c r="S107" s="128" t="s">
        <v>90</v>
      </c>
    </row>
    <row r="108" spans="3:19" ht="15" x14ac:dyDescent="0.25">
      <c r="C108" s="94"/>
      <c r="D108" s="94"/>
      <c r="E108" s="56" t="str">
        <f t="shared" ref="E108:E120" si="60">IF(D108="","",D108-C108)</f>
        <v/>
      </c>
      <c r="F108" s="57" t="str">
        <f>IF(D108="","",(INT(E108)*24+(E108-INT(E108))*24))</f>
        <v/>
      </c>
      <c r="G108" s="58" t="str">
        <f>IF(D108="","",IF(F108&gt;2,"Erreur","Ok"))</f>
        <v/>
      </c>
      <c r="H108" s="95"/>
      <c r="I108" s="95"/>
      <c r="J108" s="95"/>
      <c r="K108" s="59" t="str">
        <f>IF(D108="","",H108+I108+J108)</f>
        <v/>
      </c>
      <c r="L108" s="59" t="str">
        <f>IF(D108="","",(H108+J108)*F108)</f>
        <v/>
      </c>
      <c r="M108" s="59" t="str">
        <f>IF(D108="","",(H108/6)+(J108/11))</f>
        <v/>
      </c>
      <c r="N108" s="59" t="str">
        <f>IF(D108="","",F108*M108)</f>
        <v/>
      </c>
      <c r="O108" s="59" t="str">
        <f>IF(D108="","",I108*F108)</f>
        <v/>
      </c>
      <c r="P108" s="59" t="str">
        <f>IF(D108="","",IF(I108=0,0,(I108/7.33)*1.1))</f>
        <v/>
      </c>
      <c r="Q108" s="59" t="str">
        <f>IF(D108="","",(F108*P108))</f>
        <v/>
      </c>
      <c r="R108" s="74" t="str">
        <f>IF(F108="","",ROUNDUP(P108+M108,0)*F108)</f>
        <v/>
      </c>
      <c r="S108" s="59" t="str">
        <f>IF(D108="","",K108*F108)</f>
        <v/>
      </c>
    </row>
    <row r="109" spans="3:19" ht="15" x14ac:dyDescent="0.25">
      <c r="C109" s="94"/>
      <c r="D109" s="94"/>
      <c r="E109" s="56" t="str">
        <f t="shared" si="60"/>
        <v/>
      </c>
      <c r="F109" s="57" t="str">
        <f t="shared" ref="F109:F120" si="61">IF(D109="","",(INT(E109)*24+(E109-INT(E109))*24))</f>
        <v/>
      </c>
      <c r="G109" s="58" t="str">
        <f t="shared" ref="G109:G120" si="62">IF(D109="","",IF(F109&gt;2,"Erreur","Ok"))</f>
        <v/>
      </c>
      <c r="H109" s="95"/>
      <c r="I109" s="95"/>
      <c r="J109" s="95"/>
      <c r="K109" s="59" t="str">
        <f t="shared" ref="K109:K120" si="63">IF(D109="","",H109+I109+J109)</f>
        <v/>
      </c>
      <c r="L109" s="59" t="str">
        <f t="shared" ref="L109:L120" si="64">IF(D109="","",(H109+J109)*F109)</f>
        <v/>
      </c>
      <c r="M109" s="59" t="str">
        <f t="shared" ref="M109:M120" si="65">IF(D109="","",(H109/6)+(J109/11))</f>
        <v/>
      </c>
      <c r="N109" s="59" t="str">
        <f t="shared" ref="N109:N120" si="66">IF(D109="","",F109*M109)</f>
        <v/>
      </c>
      <c r="O109" s="59" t="str">
        <f t="shared" ref="O109:O120" si="67">IF(D109="","",I109*F109)</f>
        <v/>
      </c>
      <c r="P109" s="59" t="str">
        <f t="shared" ref="P109:P120" si="68">IF(D109="","",IF(I109=0,0,(I109/7.33)*1.1))</f>
        <v/>
      </c>
      <c r="Q109" s="59" t="str">
        <f t="shared" ref="Q109:Q120" si="69">IF(D109="","",(F109*P109))</f>
        <v/>
      </c>
      <c r="R109" s="74" t="str">
        <f t="shared" ref="R109:R120" si="70">IF(F109="","",ROUNDUP(P109+M109,0)*F109)</f>
        <v/>
      </c>
      <c r="S109" s="59" t="str">
        <f t="shared" ref="S109:S120" si="71">IF(D109="","",K109*F109)</f>
        <v/>
      </c>
    </row>
    <row r="110" spans="3:19" ht="15" x14ac:dyDescent="0.25">
      <c r="C110" s="94"/>
      <c r="D110" s="94"/>
      <c r="E110" s="56" t="str">
        <f t="shared" si="60"/>
        <v/>
      </c>
      <c r="F110" s="57" t="str">
        <f t="shared" si="61"/>
        <v/>
      </c>
      <c r="G110" s="58" t="str">
        <f t="shared" si="62"/>
        <v/>
      </c>
      <c r="H110" s="95"/>
      <c r="I110" s="95"/>
      <c r="J110" s="95"/>
      <c r="K110" s="59" t="str">
        <f t="shared" si="63"/>
        <v/>
      </c>
      <c r="L110" s="59" t="str">
        <f t="shared" si="64"/>
        <v/>
      </c>
      <c r="M110" s="59" t="str">
        <f t="shared" si="65"/>
        <v/>
      </c>
      <c r="N110" s="59" t="str">
        <f t="shared" si="66"/>
        <v/>
      </c>
      <c r="O110" s="59" t="str">
        <f t="shared" si="67"/>
        <v/>
      </c>
      <c r="P110" s="59" t="str">
        <f t="shared" si="68"/>
        <v/>
      </c>
      <c r="Q110" s="59" t="str">
        <f t="shared" si="69"/>
        <v/>
      </c>
      <c r="R110" s="74" t="str">
        <f t="shared" si="70"/>
        <v/>
      </c>
      <c r="S110" s="59" t="str">
        <f t="shared" si="71"/>
        <v/>
      </c>
    </row>
    <row r="111" spans="3:19" ht="15" x14ac:dyDescent="0.25">
      <c r="C111" s="94"/>
      <c r="D111" s="94"/>
      <c r="E111" s="56" t="str">
        <f t="shared" si="60"/>
        <v/>
      </c>
      <c r="F111" s="57" t="str">
        <f t="shared" si="61"/>
        <v/>
      </c>
      <c r="G111" s="58" t="str">
        <f t="shared" si="62"/>
        <v/>
      </c>
      <c r="H111" s="95"/>
      <c r="I111" s="95"/>
      <c r="J111" s="95"/>
      <c r="K111" s="59" t="str">
        <f t="shared" si="63"/>
        <v/>
      </c>
      <c r="L111" s="59" t="str">
        <f t="shared" si="64"/>
        <v/>
      </c>
      <c r="M111" s="59" t="str">
        <f t="shared" si="65"/>
        <v/>
      </c>
      <c r="N111" s="59" t="str">
        <f t="shared" si="66"/>
        <v/>
      </c>
      <c r="O111" s="59" t="str">
        <f t="shared" si="67"/>
        <v/>
      </c>
      <c r="P111" s="59" t="str">
        <f t="shared" si="68"/>
        <v/>
      </c>
      <c r="Q111" s="59" t="str">
        <f t="shared" si="69"/>
        <v/>
      </c>
      <c r="R111" s="74" t="str">
        <f t="shared" si="70"/>
        <v/>
      </c>
      <c r="S111" s="59" t="str">
        <f t="shared" si="71"/>
        <v/>
      </c>
    </row>
    <row r="112" spans="3:19" ht="15" x14ac:dyDescent="0.25">
      <c r="C112" s="94"/>
      <c r="D112" s="94"/>
      <c r="E112" s="56" t="str">
        <f t="shared" si="60"/>
        <v/>
      </c>
      <c r="F112" s="57" t="str">
        <f t="shared" si="61"/>
        <v/>
      </c>
      <c r="G112" s="58" t="str">
        <f t="shared" si="62"/>
        <v/>
      </c>
      <c r="H112" s="95"/>
      <c r="I112" s="95"/>
      <c r="J112" s="95"/>
      <c r="K112" s="59" t="str">
        <f t="shared" si="63"/>
        <v/>
      </c>
      <c r="L112" s="59" t="str">
        <f t="shared" si="64"/>
        <v/>
      </c>
      <c r="M112" s="59" t="str">
        <f t="shared" si="65"/>
        <v/>
      </c>
      <c r="N112" s="59" t="str">
        <f t="shared" si="66"/>
        <v/>
      </c>
      <c r="O112" s="59" t="str">
        <f t="shared" si="67"/>
        <v/>
      </c>
      <c r="P112" s="59" t="str">
        <f t="shared" si="68"/>
        <v/>
      </c>
      <c r="Q112" s="59" t="str">
        <f t="shared" si="69"/>
        <v/>
      </c>
      <c r="R112" s="74" t="str">
        <f t="shared" si="70"/>
        <v/>
      </c>
      <c r="S112" s="59" t="str">
        <f t="shared" si="71"/>
        <v/>
      </c>
    </row>
    <row r="113" spans="3:19" ht="15" x14ac:dyDescent="0.25">
      <c r="C113" s="94"/>
      <c r="D113" s="94"/>
      <c r="E113" s="56" t="str">
        <f t="shared" si="60"/>
        <v/>
      </c>
      <c r="F113" s="57" t="str">
        <f t="shared" si="61"/>
        <v/>
      </c>
      <c r="G113" s="58" t="str">
        <f t="shared" si="62"/>
        <v/>
      </c>
      <c r="H113" s="95"/>
      <c r="I113" s="95"/>
      <c r="J113" s="95"/>
      <c r="K113" s="59" t="str">
        <f t="shared" si="63"/>
        <v/>
      </c>
      <c r="L113" s="59" t="str">
        <f t="shared" si="64"/>
        <v/>
      </c>
      <c r="M113" s="59" t="str">
        <f t="shared" si="65"/>
        <v/>
      </c>
      <c r="N113" s="59" t="str">
        <f t="shared" si="66"/>
        <v/>
      </c>
      <c r="O113" s="59" t="str">
        <f t="shared" si="67"/>
        <v/>
      </c>
      <c r="P113" s="59" t="str">
        <f t="shared" si="68"/>
        <v/>
      </c>
      <c r="Q113" s="59" t="str">
        <f t="shared" si="69"/>
        <v/>
      </c>
      <c r="R113" s="74" t="str">
        <f t="shared" si="70"/>
        <v/>
      </c>
      <c r="S113" s="59" t="str">
        <f t="shared" si="71"/>
        <v/>
      </c>
    </row>
    <row r="114" spans="3:19" ht="15" x14ac:dyDescent="0.25">
      <c r="C114" s="94"/>
      <c r="D114" s="94"/>
      <c r="E114" s="56" t="str">
        <f t="shared" si="60"/>
        <v/>
      </c>
      <c r="F114" s="57" t="str">
        <f t="shared" si="61"/>
        <v/>
      </c>
      <c r="G114" s="58" t="str">
        <f t="shared" si="62"/>
        <v/>
      </c>
      <c r="H114" s="95"/>
      <c r="I114" s="95"/>
      <c r="J114" s="95"/>
      <c r="K114" s="59" t="str">
        <f t="shared" si="63"/>
        <v/>
      </c>
      <c r="L114" s="59" t="str">
        <f t="shared" si="64"/>
        <v/>
      </c>
      <c r="M114" s="59" t="str">
        <f t="shared" si="65"/>
        <v/>
      </c>
      <c r="N114" s="59" t="str">
        <f t="shared" si="66"/>
        <v/>
      </c>
      <c r="O114" s="59" t="str">
        <f t="shared" si="67"/>
        <v/>
      </c>
      <c r="P114" s="59" t="str">
        <f t="shared" si="68"/>
        <v/>
      </c>
      <c r="Q114" s="59" t="str">
        <f t="shared" si="69"/>
        <v/>
      </c>
      <c r="R114" s="74" t="str">
        <f t="shared" si="70"/>
        <v/>
      </c>
      <c r="S114" s="59" t="str">
        <f t="shared" si="71"/>
        <v/>
      </c>
    </row>
    <row r="115" spans="3:19" ht="15" x14ac:dyDescent="0.25">
      <c r="C115" s="94"/>
      <c r="D115" s="94"/>
      <c r="E115" s="56" t="str">
        <f t="shared" si="60"/>
        <v/>
      </c>
      <c r="F115" s="57" t="str">
        <f t="shared" si="61"/>
        <v/>
      </c>
      <c r="G115" s="58" t="str">
        <f t="shared" si="62"/>
        <v/>
      </c>
      <c r="H115" s="95"/>
      <c r="I115" s="95"/>
      <c r="J115" s="95"/>
      <c r="K115" s="59" t="str">
        <f t="shared" si="63"/>
        <v/>
      </c>
      <c r="L115" s="59" t="str">
        <f t="shared" si="64"/>
        <v/>
      </c>
      <c r="M115" s="59" t="str">
        <f t="shared" si="65"/>
        <v/>
      </c>
      <c r="N115" s="59" t="str">
        <f t="shared" si="66"/>
        <v/>
      </c>
      <c r="O115" s="59" t="str">
        <f t="shared" si="67"/>
        <v/>
      </c>
      <c r="P115" s="59" t="str">
        <f t="shared" si="68"/>
        <v/>
      </c>
      <c r="Q115" s="59" t="str">
        <f t="shared" si="69"/>
        <v/>
      </c>
      <c r="R115" s="74" t="str">
        <f t="shared" si="70"/>
        <v/>
      </c>
      <c r="S115" s="59" t="str">
        <f t="shared" si="71"/>
        <v/>
      </c>
    </row>
    <row r="116" spans="3:19" ht="15" x14ac:dyDescent="0.25">
      <c r="C116" s="94"/>
      <c r="D116" s="94"/>
      <c r="E116" s="56" t="str">
        <f t="shared" si="60"/>
        <v/>
      </c>
      <c r="F116" s="57" t="str">
        <f t="shared" si="61"/>
        <v/>
      </c>
      <c r="G116" s="58" t="str">
        <f t="shared" si="62"/>
        <v/>
      </c>
      <c r="H116" s="95"/>
      <c r="I116" s="95"/>
      <c r="J116" s="95"/>
      <c r="K116" s="59" t="str">
        <f t="shared" si="63"/>
        <v/>
      </c>
      <c r="L116" s="59" t="str">
        <f t="shared" si="64"/>
        <v/>
      </c>
      <c r="M116" s="59" t="str">
        <f t="shared" si="65"/>
        <v/>
      </c>
      <c r="N116" s="59" t="str">
        <f t="shared" si="66"/>
        <v/>
      </c>
      <c r="O116" s="59" t="str">
        <f t="shared" si="67"/>
        <v/>
      </c>
      <c r="P116" s="59" t="str">
        <f t="shared" si="68"/>
        <v/>
      </c>
      <c r="Q116" s="59" t="str">
        <f t="shared" si="69"/>
        <v/>
      </c>
      <c r="R116" s="74" t="str">
        <f t="shared" si="70"/>
        <v/>
      </c>
      <c r="S116" s="59" t="str">
        <f t="shared" si="71"/>
        <v/>
      </c>
    </row>
    <row r="117" spans="3:19" ht="15" x14ac:dyDescent="0.25">
      <c r="C117" s="94"/>
      <c r="D117" s="94"/>
      <c r="E117" s="56" t="str">
        <f t="shared" si="60"/>
        <v/>
      </c>
      <c r="F117" s="57" t="str">
        <f t="shared" si="61"/>
        <v/>
      </c>
      <c r="G117" s="58" t="str">
        <f t="shared" si="62"/>
        <v/>
      </c>
      <c r="H117" s="95"/>
      <c r="I117" s="95"/>
      <c r="J117" s="95"/>
      <c r="K117" s="59" t="str">
        <f t="shared" si="63"/>
        <v/>
      </c>
      <c r="L117" s="59" t="str">
        <f t="shared" si="64"/>
        <v/>
      </c>
      <c r="M117" s="59" t="str">
        <f t="shared" si="65"/>
        <v/>
      </c>
      <c r="N117" s="59" t="str">
        <f t="shared" si="66"/>
        <v/>
      </c>
      <c r="O117" s="59" t="str">
        <f t="shared" si="67"/>
        <v/>
      </c>
      <c r="P117" s="59" t="str">
        <f t="shared" si="68"/>
        <v/>
      </c>
      <c r="Q117" s="59" t="str">
        <f t="shared" si="69"/>
        <v/>
      </c>
      <c r="R117" s="74" t="str">
        <f t="shared" si="70"/>
        <v/>
      </c>
      <c r="S117" s="59" t="str">
        <f t="shared" si="71"/>
        <v/>
      </c>
    </row>
    <row r="118" spans="3:19" ht="15" x14ac:dyDescent="0.25">
      <c r="C118" s="94"/>
      <c r="D118" s="94"/>
      <c r="E118" s="56" t="str">
        <f t="shared" si="60"/>
        <v/>
      </c>
      <c r="F118" s="57" t="str">
        <f t="shared" si="61"/>
        <v/>
      </c>
      <c r="G118" s="58" t="str">
        <f t="shared" si="62"/>
        <v/>
      </c>
      <c r="H118" s="95"/>
      <c r="I118" s="95"/>
      <c r="J118" s="95"/>
      <c r="K118" s="59" t="str">
        <f t="shared" si="63"/>
        <v/>
      </c>
      <c r="L118" s="59" t="str">
        <f t="shared" si="64"/>
        <v/>
      </c>
      <c r="M118" s="59" t="str">
        <f t="shared" si="65"/>
        <v/>
      </c>
      <c r="N118" s="59" t="str">
        <f t="shared" si="66"/>
        <v/>
      </c>
      <c r="O118" s="59" t="str">
        <f t="shared" si="67"/>
        <v/>
      </c>
      <c r="P118" s="59" t="str">
        <f t="shared" si="68"/>
        <v/>
      </c>
      <c r="Q118" s="59" t="str">
        <f t="shared" si="69"/>
        <v/>
      </c>
      <c r="R118" s="74" t="str">
        <f t="shared" si="70"/>
        <v/>
      </c>
      <c r="S118" s="59" t="str">
        <f t="shared" si="71"/>
        <v/>
      </c>
    </row>
    <row r="119" spans="3:19" ht="15" x14ac:dyDescent="0.25">
      <c r="C119" s="94"/>
      <c r="D119" s="94"/>
      <c r="E119" s="56" t="str">
        <f t="shared" si="60"/>
        <v/>
      </c>
      <c r="F119" s="57" t="str">
        <f t="shared" si="61"/>
        <v/>
      </c>
      <c r="G119" s="58" t="str">
        <f t="shared" si="62"/>
        <v/>
      </c>
      <c r="H119" s="95"/>
      <c r="I119" s="95"/>
      <c r="J119" s="95"/>
      <c r="K119" s="59" t="str">
        <f t="shared" si="63"/>
        <v/>
      </c>
      <c r="L119" s="59" t="str">
        <f t="shared" si="64"/>
        <v/>
      </c>
      <c r="M119" s="59" t="str">
        <f t="shared" si="65"/>
        <v/>
      </c>
      <c r="N119" s="59" t="str">
        <f t="shared" si="66"/>
        <v/>
      </c>
      <c r="O119" s="59" t="str">
        <f t="shared" si="67"/>
        <v/>
      </c>
      <c r="P119" s="59" t="str">
        <f t="shared" si="68"/>
        <v/>
      </c>
      <c r="Q119" s="59" t="str">
        <f t="shared" si="69"/>
        <v/>
      </c>
      <c r="R119" s="74" t="str">
        <f t="shared" si="70"/>
        <v/>
      </c>
      <c r="S119" s="59" t="str">
        <f t="shared" si="71"/>
        <v/>
      </c>
    </row>
    <row r="120" spans="3:19" ht="15" x14ac:dyDescent="0.25">
      <c r="C120" s="94"/>
      <c r="D120" s="94"/>
      <c r="E120" s="56" t="str">
        <f t="shared" si="60"/>
        <v/>
      </c>
      <c r="F120" s="57" t="str">
        <f t="shared" si="61"/>
        <v/>
      </c>
      <c r="G120" s="58" t="str">
        <f t="shared" si="62"/>
        <v/>
      </c>
      <c r="H120" s="95"/>
      <c r="I120" s="95"/>
      <c r="J120" s="95"/>
      <c r="K120" s="59" t="str">
        <f t="shared" si="63"/>
        <v/>
      </c>
      <c r="L120" s="59" t="str">
        <f t="shared" si="64"/>
        <v/>
      </c>
      <c r="M120" s="59" t="str">
        <f t="shared" si="65"/>
        <v/>
      </c>
      <c r="N120" s="59" t="str">
        <f t="shared" si="66"/>
        <v/>
      </c>
      <c r="O120" s="59" t="str">
        <f t="shared" si="67"/>
        <v/>
      </c>
      <c r="P120" s="59" t="str">
        <f t="shared" si="68"/>
        <v/>
      </c>
      <c r="Q120" s="59" t="str">
        <f t="shared" si="69"/>
        <v/>
      </c>
      <c r="R120" s="74" t="str">
        <f t="shared" si="70"/>
        <v/>
      </c>
      <c r="S120" s="59" t="str">
        <f t="shared" si="71"/>
        <v/>
      </c>
    </row>
    <row r="121" spans="3:19" ht="15" x14ac:dyDescent="0.25">
      <c r="C121" s="61"/>
      <c r="D121" s="61"/>
      <c r="E121" s="61"/>
      <c r="F121" s="61"/>
      <c r="G121" s="61"/>
      <c r="H121" s="61"/>
      <c r="I121" s="61"/>
      <c r="J121" s="61"/>
      <c r="K121" s="61"/>
      <c r="L121" s="63">
        <f>SUM(L108:L120)</f>
        <v>0</v>
      </c>
      <c r="M121" s="61"/>
      <c r="N121" s="63">
        <f>SUM(N108:N120)</f>
        <v>0</v>
      </c>
      <c r="O121" s="63">
        <f>SUM(O108:O120)</f>
        <v>0</v>
      </c>
      <c r="P121" s="61"/>
      <c r="Q121" s="63">
        <f>SUM(Q108:Q120)</f>
        <v>0</v>
      </c>
      <c r="R121" s="63">
        <f>SUM(R108:R120)</f>
        <v>0</v>
      </c>
      <c r="S121" s="63">
        <f>SUM(S108:S120)</f>
        <v>0</v>
      </c>
    </row>
    <row r="122" spans="3:19" ht="15" x14ac:dyDescent="0.25">
      <c r="C122" s="61"/>
      <c r="D122" s="61"/>
      <c r="E122" s="61"/>
      <c r="F122" s="61"/>
      <c r="G122" s="61"/>
      <c r="H122" s="61"/>
      <c r="I122" s="61"/>
      <c r="J122" s="61"/>
      <c r="K122" s="61"/>
      <c r="L122" s="61"/>
      <c r="M122" s="61"/>
      <c r="P122" s="61"/>
    </row>
    <row r="123" spans="3:19" ht="15" x14ac:dyDescent="0.25">
      <c r="C123" s="46" t="s">
        <v>96</v>
      </c>
      <c r="D123" s="64"/>
    </row>
    <row r="125" spans="3:19" ht="15" x14ac:dyDescent="0.25">
      <c r="C125" s="49" t="s">
        <v>83</v>
      </c>
      <c r="E125" s="50"/>
    </row>
    <row r="126" spans="3:19" x14ac:dyDescent="0.2">
      <c r="F126" s="51"/>
      <c r="G126" s="51"/>
    </row>
    <row r="127" spans="3:19" ht="12.75" customHeight="1" x14ac:dyDescent="0.2">
      <c r="C127" s="161" t="s">
        <v>84</v>
      </c>
      <c r="D127" s="162"/>
      <c r="E127" s="162"/>
      <c r="F127" s="162"/>
      <c r="G127" s="98"/>
      <c r="H127" s="165" t="s">
        <v>85</v>
      </c>
      <c r="I127" s="166"/>
      <c r="J127" s="100"/>
      <c r="K127" s="167" t="s">
        <v>86</v>
      </c>
      <c r="L127" s="167" t="s">
        <v>124</v>
      </c>
      <c r="M127" s="169" t="s">
        <v>123</v>
      </c>
      <c r="N127" s="170"/>
      <c r="O127" s="167" t="s">
        <v>125</v>
      </c>
      <c r="P127" s="169" t="s">
        <v>122</v>
      </c>
      <c r="Q127" s="170"/>
      <c r="R127" s="159" t="s">
        <v>142</v>
      </c>
      <c r="S127" s="127" t="s">
        <v>87</v>
      </c>
    </row>
    <row r="128" spans="3:19" x14ac:dyDescent="0.2">
      <c r="C128" s="163"/>
      <c r="D128" s="164"/>
      <c r="E128" s="164"/>
      <c r="F128" s="164"/>
      <c r="G128" s="99"/>
      <c r="H128" s="53" t="s">
        <v>103</v>
      </c>
      <c r="I128" s="53" t="s">
        <v>146</v>
      </c>
      <c r="J128" s="53" t="s">
        <v>88</v>
      </c>
      <c r="K128" s="168"/>
      <c r="L128" s="168"/>
      <c r="M128" s="52" t="s">
        <v>89</v>
      </c>
      <c r="N128" s="54" t="s">
        <v>90</v>
      </c>
      <c r="O128" s="168"/>
      <c r="P128" s="52" t="s">
        <v>89</v>
      </c>
      <c r="Q128" s="54" t="s">
        <v>90</v>
      </c>
      <c r="R128" s="160"/>
      <c r="S128" s="128" t="s">
        <v>90</v>
      </c>
    </row>
    <row r="129" spans="3:24" ht="15" x14ac:dyDescent="0.25">
      <c r="C129" s="94"/>
      <c r="D129" s="94"/>
      <c r="E129" s="56" t="str">
        <f t="shared" ref="E129:E141" si="72">IF(D129="","",D129-C129)</f>
        <v/>
      </c>
      <c r="F129" s="57" t="str">
        <f>IF(D129="","",(INT(E129)*24+(E129-INT(E129))*24))</f>
        <v/>
      </c>
      <c r="G129" s="58" t="str">
        <f>IF(D129="","",IF(F129&gt;2,"Erreur","Ok"))</f>
        <v/>
      </c>
      <c r="H129" s="95"/>
      <c r="I129" s="95"/>
      <c r="J129" s="95"/>
      <c r="K129" s="59" t="str">
        <f>IF(D129="","",H129+I129+J129)</f>
        <v/>
      </c>
      <c r="L129" s="59" t="str">
        <f>IF(D129="","",(H129+J129)*F129)</f>
        <v/>
      </c>
      <c r="M129" s="59" t="str">
        <f>IF(D129="","",(H129/6)+(J129/11))</f>
        <v/>
      </c>
      <c r="N129" s="59" t="str">
        <f>IF(D129="","",F129*M129)</f>
        <v/>
      </c>
      <c r="O129" s="59" t="str">
        <f>IF(D129="","",I129*F129)</f>
        <v/>
      </c>
      <c r="P129" s="59" t="str">
        <f>IF(D129="","",IF(I129=0,0,(I129/7.33)*1.1))</f>
        <v/>
      </c>
      <c r="Q129" s="59" t="str">
        <f>IF(D129="","",(F129*P129))</f>
        <v/>
      </c>
      <c r="R129" s="74" t="str">
        <f>IF(F129="","",ROUNDUP(P129+M129,0)*F129)</f>
        <v/>
      </c>
      <c r="S129" s="59" t="str">
        <f>IF(D129="","",K129*F129)</f>
        <v/>
      </c>
    </row>
    <row r="130" spans="3:24" ht="15" x14ac:dyDescent="0.25">
      <c r="C130" s="94"/>
      <c r="D130" s="94"/>
      <c r="E130" s="56" t="str">
        <f t="shared" si="72"/>
        <v/>
      </c>
      <c r="F130" s="57" t="str">
        <f t="shared" ref="F130:F141" si="73">IF(D130="","",(INT(E130)*24+(E130-INT(E130))*24))</f>
        <v/>
      </c>
      <c r="G130" s="58" t="str">
        <f t="shared" ref="G130:G141" si="74">IF(D130="","",IF(F130&gt;2,"Erreur","Ok"))</f>
        <v/>
      </c>
      <c r="H130" s="95"/>
      <c r="I130" s="95"/>
      <c r="J130" s="95"/>
      <c r="K130" s="59" t="str">
        <f t="shared" ref="K130:K141" si="75">IF(D130="","",H130+I130+J130)</f>
        <v/>
      </c>
      <c r="L130" s="59" t="str">
        <f t="shared" ref="L130:L141" si="76">IF(D130="","",(H130+J130)*F130)</f>
        <v/>
      </c>
      <c r="M130" s="59" t="str">
        <f t="shared" ref="M130:M141" si="77">IF(D130="","",(H130/6)+(J130/11))</f>
        <v/>
      </c>
      <c r="N130" s="59" t="str">
        <f t="shared" ref="N130:N141" si="78">IF(D130="","",F130*M130)</f>
        <v/>
      </c>
      <c r="O130" s="59" t="str">
        <f t="shared" ref="O130:O141" si="79">IF(D130="","",I130*F130)</f>
        <v/>
      </c>
      <c r="P130" s="59" t="str">
        <f t="shared" ref="P130:P141" si="80">IF(D130="","",IF(I130=0,0,(I130/7.33)*1.1))</f>
        <v/>
      </c>
      <c r="Q130" s="59" t="str">
        <f t="shared" ref="Q130:Q141" si="81">IF(D130="","",(F130*P130))</f>
        <v/>
      </c>
      <c r="R130" s="74" t="str">
        <f t="shared" ref="R130:R141" si="82">IF(F130="","",ROUNDUP(P130+M130,0)*F130)</f>
        <v/>
      </c>
      <c r="S130" s="59" t="str">
        <f t="shared" ref="S130:S141" si="83">IF(D130="","",K130*F130)</f>
        <v/>
      </c>
    </row>
    <row r="131" spans="3:24" ht="15" x14ac:dyDescent="0.25">
      <c r="C131" s="94"/>
      <c r="D131" s="94"/>
      <c r="E131" s="56" t="str">
        <f t="shared" si="72"/>
        <v/>
      </c>
      <c r="F131" s="57" t="str">
        <f t="shared" si="73"/>
        <v/>
      </c>
      <c r="G131" s="58" t="str">
        <f t="shared" si="74"/>
        <v/>
      </c>
      <c r="H131" s="95"/>
      <c r="I131" s="95"/>
      <c r="J131" s="95"/>
      <c r="K131" s="59" t="str">
        <f t="shared" si="75"/>
        <v/>
      </c>
      <c r="L131" s="59" t="str">
        <f t="shared" si="76"/>
        <v/>
      </c>
      <c r="M131" s="59" t="str">
        <f t="shared" si="77"/>
        <v/>
      </c>
      <c r="N131" s="59" t="str">
        <f t="shared" si="78"/>
        <v/>
      </c>
      <c r="O131" s="59" t="str">
        <f t="shared" si="79"/>
        <v/>
      </c>
      <c r="P131" s="59" t="str">
        <f t="shared" si="80"/>
        <v/>
      </c>
      <c r="Q131" s="59" t="str">
        <f t="shared" si="81"/>
        <v/>
      </c>
      <c r="R131" s="74" t="str">
        <f t="shared" si="82"/>
        <v/>
      </c>
      <c r="S131" s="59" t="str">
        <f t="shared" si="83"/>
        <v/>
      </c>
    </row>
    <row r="132" spans="3:24" ht="15" x14ac:dyDescent="0.25">
      <c r="C132" s="94"/>
      <c r="D132" s="94"/>
      <c r="E132" s="56" t="str">
        <f t="shared" si="72"/>
        <v/>
      </c>
      <c r="F132" s="57" t="str">
        <f t="shared" si="73"/>
        <v/>
      </c>
      <c r="G132" s="58" t="str">
        <f t="shared" si="74"/>
        <v/>
      </c>
      <c r="H132" s="95"/>
      <c r="I132" s="95"/>
      <c r="J132" s="95"/>
      <c r="K132" s="59" t="str">
        <f t="shared" si="75"/>
        <v/>
      </c>
      <c r="L132" s="59" t="str">
        <f t="shared" si="76"/>
        <v/>
      </c>
      <c r="M132" s="59" t="str">
        <f t="shared" si="77"/>
        <v/>
      </c>
      <c r="N132" s="59" t="str">
        <f t="shared" si="78"/>
        <v/>
      </c>
      <c r="O132" s="59" t="str">
        <f t="shared" si="79"/>
        <v/>
      </c>
      <c r="P132" s="59" t="str">
        <f t="shared" si="80"/>
        <v/>
      </c>
      <c r="Q132" s="59" t="str">
        <f t="shared" si="81"/>
        <v/>
      </c>
      <c r="R132" s="74" t="str">
        <f t="shared" si="82"/>
        <v/>
      </c>
      <c r="S132" s="59" t="str">
        <f t="shared" si="83"/>
        <v/>
      </c>
    </row>
    <row r="133" spans="3:24" ht="15" x14ac:dyDescent="0.25">
      <c r="C133" s="94"/>
      <c r="D133" s="94"/>
      <c r="E133" s="56" t="str">
        <f t="shared" si="72"/>
        <v/>
      </c>
      <c r="F133" s="57" t="str">
        <f t="shared" si="73"/>
        <v/>
      </c>
      <c r="G133" s="58" t="str">
        <f t="shared" si="74"/>
        <v/>
      </c>
      <c r="H133" s="95"/>
      <c r="I133" s="95"/>
      <c r="J133" s="95"/>
      <c r="K133" s="59" t="str">
        <f t="shared" si="75"/>
        <v/>
      </c>
      <c r="L133" s="59" t="str">
        <f t="shared" si="76"/>
        <v/>
      </c>
      <c r="M133" s="59" t="str">
        <f t="shared" si="77"/>
        <v/>
      </c>
      <c r="N133" s="59" t="str">
        <f t="shared" si="78"/>
        <v/>
      </c>
      <c r="O133" s="59" t="str">
        <f t="shared" si="79"/>
        <v/>
      </c>
      <c r="P133" s="59" t="str">
        <f t="shared" si="80"/>
        <v/>
      </c>
      <c r="Q133" s="59" t="str">
        <f t="shared" si="81"/>
        <v/>
      </c>
      <c r="R133" s="74" t="str">
        <f t="shared" si="82"/>
        <v/>
      </c>
      <c r="S133" s="59" t="str">
        <f t="shared" si="83"/>
        <v/>
      </c>
    </row>
    <row r="134" spans="3:24" ht="15" x14ac:dyDescent="0.25">
      <c r="C134" s="94"/>
      <c r="D134" s="94"/>
      <c r="E134" s="56" t="str">
        <f t="shared" si="72"/>
        <v/>
      </c>
      <c r="F134" s="57" t="str">
        <f t="shared" si="73"/>
        <v/>
      </c>
      <c r="G134" s="58" t="str">
        <f t="shared" si="74"/>
        <v/>
      </c>
      <c r="H134" s="95"/>
      <c r="I134" s="95"/>
      <c r="J134" s="95"/>
      <c r="K134" s="59" t="str">
        <f t="shared" si="75"/>
        <v/>
      </c>
      <c r="L134" s="59" t="str">
        <f t="shared" si="76"/>
        <v/>
      </c>
      <c r="M134" s="59" t="str">
        <f t="shared" si="77"/>
        <v/>
      </c>
      <c r="N134" s="59" t="str">
        <f t="shared" si="78"/>
        <v/>
      </c>
      <c r="O134" s="59" t="str">
        <f t="shared" si="79"/>
        <v/>
      </c>
      <c r="P134" s="59" t="str">
        <f t="shared" si="80"/>
        <v/>
      </c>
      <c r="Q134" s="59" t="str">
        <f t="shared" si="81"/>
        <v/>
      </c>
      <c r="R134" s="74" t="str">
        <f t="shared" si="82"/>
        <v/>
      </c>
      <c r="S134" s="59" t="str">
        <f t="shared" si="83"/>
        <v/>
      </c>
    </row>
    <row r="135" spans="3:24" ht="15" x14ac:dyDescent="0.25">
      <c r="C135" s="94"/>
      <c r="D135" s="94"/>
      <c r="E135" s="56" t="str">
        <f t="shared" si="72"/>
        <v/>
      </c>
      <c r="F135" s="57" t="str">
        <f t="shared" si="73"/>
        <v/>
      </c>
      <c r="G135" s="58" t="str">
        <f t="shared" si="74"/>
        <v/>
      </c>
      <c r="H135" s="95"/>
      <c r="I135" s="95"/>
      <c r="J135" s="95"/>
      <c r="K135" s="59" t="str">
        <f t="shared" si="75"/>
        <v/>
      </c>
      <c r="L135" s="59" t="str">
        <f t="shared" si="76"/>
        <v/>
      </c>
      <c r="M135" s="59" t="str">
        <f t="shared" si="77"/>
        <v/>
      </c>
      <c r="N135" s="59" t="str">
        <f t="shared" si="78"/>
        <v/>
      </c>
      <c r="O135" s="59" t="str">
        <f t="shared" si="79"/>
        <v/>
      </c>
      <c r="P135" s="59" t="str">
        <f t="shared" si="80"/>
        <v/>
      </c>
      <c r="Q135" s="59" t="str">
        <f t="shared" si="81"/>
        <v/>
      </c>
      <c r="R135" s="74" t="str">
        <f t="shared" si="82"/>
        <v/>
      </c>
      <c r="S135" s="59" t="str">
        <f t="shared" si="83"/>
        <v/>
      </c>
    </row>
    <row r="136" spans="3:24" ht="15" x14ac:dyDescent="0.25">
      <c r="C136" s="94"/>
      <c r="D136" s="94"/>
      <c r="E136" s="56" t="str">
        <f t="shared" si="72"/>
        <v/>
      </c>
      <c r="F136" s="57" t="str">
        <f t="shared" si="73"/>
        <v/>
      </c>
      <c r="G136" s="58" t="str">
        <f t="shared" si="74"/>
        <v/>
      </c>
      <c r="H136" s="95"/>
      <c r="I136" s="95"/>
      <c r="J136" s="95"/>
      <c r="K136" s="59" t="str">
        <f t="shared" si="75"/>
        <v/>
      </c>
      <c r="L136" s="59" t="str">
        <f t="shared" si="76"/>
        <v/>
      </c>
      <c r="M136" s="59" t="str">
        <f t="shared" si="77"/>
        <v/>
      </c>
      <c r="N136" s="59" t="str">
        <f t="shared" si="78"/>
        <v/>
      </c>
      <c r="O136" s="59" t="str">
        <f t="shared" si="79"/>
        <v/>
      </c>
      <c r="P136" s="59" t="str">
        <f t="shared" si="80"/>
        <v/>
      </c>
      <c r="Q136" s="59" t="str">
        <f t="shared" si="81"/>
        <v/>
      </c>
      <c r="R136" s="74" t="str">
        <f t="shared" si="82"/>
        <v/>
      </c>
      <c r="S136" s="59" t="str">
        <f t="shared" si="83"/>
        <v/>
      </c>
    </row>
    <row r="137" spans="3:24" ht="15" x14ac:dyDescent="0.25">
      <c r="C137" s="94"/>
      <c r="D137" s="94"/>
      <c r="E137" s="56" t="str">
        <f t="shared" si="72"/>
        <v/>
      </c>
      <c r="F137" s="57" t="str">
        <f t="shared" si="73"/>
        <v/>
      </c>
      <c r="G137" s="58" t="str">
        <f t="shared" si="74"/>
        <v/>
      </c>
      <c r="H137" s="95"/>
      <c r="I137" s="95"/>
      <c r="J137" s="95"/>
      <c r="K137" s="59" t="str">
        <f t="shared" si="75"/>
        <v/>
      </c>
      <c r="L137" s="59" t="str">
        <f t="shared" si="76"/>
        <v/>
      </c>
      <c r="M137" s="59" t="str">
        <f t="shared" si="77"/>
        <v/>
      </c>
      <c r="N137" s="59" t="str">
        <f t="shared" si="78"/>
        <v/>
      </c>
      <c r="O137" s="59" t="str">
        <f t="shared" si="79"/>
        <v/>
      </c>
      <c r="P137" s="59" t="str">
        <f t="shared" si="80"/>
        <v/>
      </c>
      <c r="Q137" s="59" t="str">
        <f t="shared" si="81"/>
        <v/>
      </c>
      <c r="R137" s="74" t="str">
        <f t="shared" si="82"/>
        <v/>
      </c>
      <c r="S137" s="59" t="str">
        <f t="shared" si="83"/>
        <v/>
      </c>
    </row>
    <row r="138" spans="3:24" ht="15" x14ac:dyDescent="0.25">
      <c r="C138" s="94"/>
      <c r="D138" s="94"/>
      <c r="E138" s="56" t="str">
        <f t="shared" si="72"/>
        <v/>
      </c>
      <c r="F138" s="57" t="str">
        <f t="shared" si="73"/>
        <v/>
      </c>
      <c r="G138" s="58" t="str">
        <f t="shared" si="74"/>
        <v/>
      </c>
      <c r="H138" s="95"/>
      <c r="I138" s="95"/>
      <c r="J138" s="95"/>
      <c r="K138" s="59" t="str">
        <f t="shared" si="75"/>
        <v/>
      </c>
      <c r="L138" s="59" t="str">
        <f t="shared" si="76"/>
        <v/>
      </c>
      <c r="M138" s="59" t="str">
        <f t="shared" si="77"/>
        <v/>
      </c>
      <c r="N138" s="59" t="str">
        <f t="shared" si="78"/>
        <v/>
      </c>
      <c r="O138" s="59" t="str">
        <f t="shared" si="79"/>
        <v/>
      </c>
      <c r="P138" s="59" t="str">
        <f t="shared" si="80"/>
        <v/>
      </c>
      <c r="Q138" s="59" t="str">
        <f t="shared" si="81"/>
        <v/>
      </c>
      <c r="R138" s="74" t="str">
        <f t="shared" si="82"/>
        <v/>
      </c>
      <c r="S138" s="59" t="str">
        <f t="shared" si="83"/>
        <v/>
      </c>
      <c r="T138" s="61"/>
      <c r="X138" s="62"/>
    </row>
    <row r="139" spans="3:24" ht="15" x14ac:dyDescent="0.25">
      <c r="C139" s="94"/>
      <c r="D139" s="94"/>
      <c r="E139" s="56" t="str">
        <f t="shared" si="72"/>
        <v/>
      </c>
      <c r="F139" s="57" t="str">
        <f t="shared" si="73"/>
        <v/>
      </c>
      <c r="G139" s="58" t="str">
        <f t="shared" si="74"/>
        <v/>
      </c>
      <c r="H139" s="95"/>
      <c r="I139" s="95"/>
      <c r="J139" s="95"/>
      <c r="K139" s="59" t="str">
        <f t="shared" si="75"/>
        <v/>
      </c>
      <c r="L139" s="59" t="str">
        <f t="shared" si="76"/>
        <v/>
      </c>
      <c r="M139" s="59" t="str">
        <f t="shared" si="77"/>
        <v/>
      </c>
      <c r="N139" s="59" t="str">
        <f t="shared" si="78"/>
        <v/>
      </c>
      <c r="O139" s="59" t="str">
        <f t="shared" si="79"/>
        <v/>
      </c>
      <c r="P139" s="59" t="str">
        <f t="shared" si="80"/>
        <v/>
      </c>
      <c r="Q139" s="59" t="str">
        <f t="shared" si="81"/>
        <v/>
      </c>
      <c r="R139" s="74" t="str">
        <f t="shared" si="82"/>
        <v/>
      </c>
      <c r="S139" s="59" t="str">
        <f t="shared" si="83"/>
        <v/>
      </c>
    </row>
    <row r="140" spans="3:24" ht="15" x14ac:dyDescent="0.25">
      <c r="C140" s="94"/>
      <c r="D140" s="94"/>
      <c r="E140" s="56" t="str">
        <f t="shared" si="72"/>
        <v/>
      </c>
      <c r="F140" s="57" t="str">
        <f t="shared" si="73"/>
        <v/>
      </c>
      <c r="G140" s="58" t="str">
        <f t="shared" si="74"/>
        <v/>
      </c>
      <c r="H140" s="95"/>
      <c r="I140" s="95"/>
      <c r="J140" s="95"/>
      <c r="K140" s="59" t="str">
        <f t="shared" si="75"/>
        <v/>
      </c>
      <c r="L140" s="59" t="str">
        <f t="shared" si="76"/>
        <v/>
      </c>
      <c r="M140" s="59" t="str">
        <f t="shared" si="77"/>
        <v/>
      </c>
      <c r="N140" s="59" t="str">
        <f t="shared" si="78"/>
        <v/>
      </c>
      <c r="O140" s="59" t="str">
        <f t="shared" si="79"/>
        <v/>
      </c>
      <c r="P140" s="59" t="str">
        <f t="shared" si="80"/>
        <v/>
      </c>
      <c r="Q140" s="59" t="str">
        <f t="shared" si="81"/>
        <v/>
      </c>
      <c r="R140" s="74" t="str">
        <f t="shared" si="82"/>
        <v/>
      </c>
      <c r="S140" s="59" t="str">
        <f t="shared" si="83"/>
        <v/>
      </c>
    </row>
    <row r="141" spans="3:24" ht="15" x14ac:dyDescent="0.25">
      <c r="C141" s="94"/>
      <c r="D141" s="94"/>
      <c r="E141" s="56" t="str">
        <f t="shared" si="72"/>
        <v/>
      </c>
      <c r="F141" s="57" t="str">
        <f t="shared" si="73"/>
        <v/>
      </c>
      <c r="G141" s="58" t="str">
        <f t="shared" si="74"/>
        <v/>
      </c>
      <c r="H141" s="95"/>
      <c r="I141" s="95"/>
      <c r="J141" s="95"/>
      <c r="K141" s="59" t="str">
        <f t="shared" si="75"/>
        <v/>
      </c>
      <c r="L141" s="59" t="str">
        <f t="shared" si="76"/>
        <v/>
      </c>
      <c r="M141" s="59" t="str">
        <f t="shared" si="77"/>
        <v/>
      </c>
      <c r="N141" s="59" t="str">
        <f t="shared" si="78"/>
        <v/>
      </c>
      <c r="O141" s="59" t="str">
        <f t="shared" si="79"/>
        <v/>
      </c>
      <c r="P141" s="59" t="str">
        <f t="shared" si="80"/>
        <v/>
      </c>
      <c r="Q141" s="59" t="str">
        <f t="shared" si="81"/>
        <v/>
      </c>
      <c r="R141" s="74" t="str">
        <f t="shared" si="82"/>
        <v/>
      </c>
      <c r="S141" s="59" t="str">
        <f t="shared" si="83"/>
        <v/>
      </c>
    </row>
    <row r="142" spans="3:24" ht="15" x14ac:dyDescent="0.25">
      <c r="C142" s="61"/>
      <c r="D142" s="61"/>
      <c r="E142" s="61"/>
      <c r="F142" s="61"/>
      <c r="G142" s="61"/>
      <c r="H142" s="61"/>
      <c r="I142" s="61"/>
      <c r="J142" s="61"/>
      <c r="K142" s="61"/>
      <c r="L142" s="63">
        <f>SUM(L129:L141)</f>
        <v>0</v>
      </c>
      <c r="M142" s="61"/>
      <c r="N142" s="63">
        <f>SUM(N129:N141)</f>
        <v>0</v>
      </c>
      <c r="O142" s="63">
        <f>SUM(O129:O141)</f>
        <v>0</v>
      </c>
      <c r="P142" s="61"/>
      <c r="Q142" s="63">
        <f>SUM(Q129:Q141)</f>
        <v>0</v>
      </c>
      <c r="R142" s="63">
        <f>SUM(R129:R141)</f>
        <v>0</v>
      </c>
      <c r="S142" s="63">
        <f>SUM(S129:S141)</f>
        <v>0</v>
      </c>
    </row>
    <row r="143" spans="3:24" ht="15" x14ac:dyDescent="0.25">
      <c r="C143" s="61"/>
      <c r="D143" s="61"/>
      <c r="E143" s="61"/>
      <c r="F143" s="61"/>
      <c r="G143" s="61"/>
      <c r="H143" s="61"/>
      <c r="I143" s="61"/>
      <c r="J143" s="61"/>
      <c r="K143" s="61"/>
      <c r="L143" s="61"/>
      <c r="M143" s="61"/>
      <c r="N143" s="61"/>
      <c r="O143" s="61"/>
      <c r="P143" s="61"/>
      <c r="Q143" s="61"/>
      <c r="R143" s="61"/>
      <c r="S143" s="61"/>
    </row>
    <row r="144" spans="3:24" ht="15" x14ac:dyDescent="0.25">
      <c r="C144" s="49" t="s">
        <v>91</v>
      </c>
    </row>
    <row r="145" spans="3:19" x14ac:dyDescent="0.2">
      <c r="C145" s="51"/>
    </row>
    <row r="146" spans="3:19" ht="12.75" customHeight="1" x14ac:dyDescent="0.2">
      <c r="C146" s="161" t="s">
        <v>84</v>
      </c>
      <c r="D146" s="162"/>
      <c r="E146" s="162"/>
      <c r="F146" s="162"/>
      <c r="G146" s="98"/>
      <c r="H146" s="165" t="s">
        <v>85</v>
      </c>
      <c r="I146" s="166"/>
      <c r="J146" s="100"/>
      <c r="K146" s="167" t="s">
        <v>86</v>
      </c>
      <c r="L146" s="167" t="s">
        <v>124</v>
      </c>
      <c r="M146" s="169" t="s">
        <v>123</v>
      </c>
      <c r="N146" s="170"/>
      <c r="O146" s="167" t="s">
        <v>125</v>
      </c>
      <c r="P146" s="169" t="s">
        <v>122</v>
      </c>
      <c r="Q146" s="170"/>
      <c r="R146" s="159" t="s">
        <v>142</v>
      </c>
      <c r="S146" s="127" t="s">
        <v>87</v>
      </c>
    </row>
    <row r="147" spans="3:19" x14ac:dyDescent="0.2">
      <c r="C147" s="163"/>
      <c r="D147" s="164"/>
      <c r="E147" s="164"/>
      <c r="F147" s="164"/>
      <c r="G147" s="99"/>
      <c r="H147" s="53" t="s">
        <v>103</v>
      </c>
      <c r="I147" s="53" t="s">
        <v>146</v>
      </c>
      <c r="J147" s="53" t="s">
        <v>88</v>
      </c>
      <c r="K147" s="168"/>
      <c r="L147" s="168"/>
      <c r="M147" s="52" t="s">
        <v>89</v>
      </c>
      <c r="N147" s="54" t="s">
        <v>90</v>
      </c>
      <c r="O147" s="168"/>
      <c r="P147" s="52" t="s">
        <v>89</v>
      </c>
      <c r="Q147" s="54" t="s">
        <v>90</v>
      </c>
      <c r="R147" s="160"/>
      <c r="S147" s="128" t="s">
        <v>90</v>
      </c>
    </row>
    <row r="148" spans="3:19" ht="15" x14ac:dyDescent="0.25">
      <c r="C148" s="94"/>
      <c r="D148" s="94"/>
      <c r="E148" s="56" t="str">
        <f t="shared" ref="E148:E160" si="84">IF(D148="","",D148-C148)</f>
        <v/>
      </c>
      <c r="F148" s="57" t="str">
        <f>IF(D148="","",(INT(E148)*24+(E148-INT(E148))*24))</f>
        <v/>
      </c>
      <c r="G148" s="58" t="str">
        <f>IF(D148="","",IF(F148&gt;2,"Erreur","Ok"))</f>
        <v/>
      </c>
      <c r="H148" s="95"/>
      <c r="I148" s="95"/>
      <c r="J148" s="95"/>
      <c r="K148" s="59" t="str">
        <f>IF(D148="","",H148+I148+J148)</f>
        <v/>
      </c>
      <c r="L148" s="59" t="str">
        <f>IF(D148="","",(H148+J148)*F148)</f>
        <v/>
      </c>
      <c r="M148" s="59" t="str">
        <f>IF(D148="","",(H148/6)+(J148/11))</f>
        <v/>
      </c>
      <c r="N148" s="59" t="str">
        <f>IF(D148="","",F148*M148)</f>
        <v/>
      </c>
      <c r="O148" s="59" t="str">
        <f>IF(D148="","",I148*F148)</f>
        <v/>
      </c>
      <c r="P148" s="59" t="str">
        <f>IF(D148="","",IF(I148=0,0,(I148/7.33)*1.1))</f>
        <v/>
      </c>
      <c r="Q148" s="59" t="str">
        <f>IF(D148="","",(F148*P148))</f>
        <v/>
      </c>
      <c r="R148" s="74" t="str">
        <f>IF(F148="","",ROUNDUP(P148+M148,0)*F148)</f>
        <v/>
      </c>
      <c r="S148" s="59" t="str">
        <f>IF(D148="","",K148*F148)</f>
        <v/>
      </c>
    </row>
    <row r="149" spans="3:19" ht="15" x14ac:dyDescent="0.25">
      <c r="C149" s="94"/>
      <c r="D149" s="94"/>
      <c r="E149" s="56" t="str">
        <f t="shared" si="84"/>
        <v/>
      </c>
      <c r="F149" s="57" t="str">
        <f t="shared" ref="F149:F160" si="85">IF(D149="","",(INT(E149)*24+(E149-INT(E149))*24))</f>
        <v/>
      </c>
      <c r="G149" s="58" t="str">
        <f t="shared" ref="G149:G160" si="86">IF(D149="","",IF(F149&gt;2,"Erreur","Ok"))</f>
        <v/>
      </c>
      <c r="H149" s="95"/>
      <c r="I149" s="95"/>
      <c r="J149" s="95"/>
      <c r="K149" s="59" t="str">
        <f t="shared" ref="K149:K160" si="87">IF(D149="","",H149+I149+J149)</f>
        <v/>
      </c>
      <c r="L149" s="59" t="str">
        <f t="shared" ref="L149:L160" si="88">IF(D149="","",(H149+J149)*F149)</f>
        <v/>
      </c>
      <c r="M149" s="59" t="str">
        <f t="shared" ref="M149:M160" si="89">IF(D149="","",(H149/6)+(J149/11))</f>
        <v/>
      </c>
      <c r="N149" s="59" t="str">
        <f t="shared" ref="N149:N160" si="90">IF(D149="","",F149*M149)</f>
        <v/>
      </c>
      <c r="O149" s="59" t="str">
        <f t="shared" ref="O149:O160" si="91">IF(D149="","",I149*F149)</f>
        <v/>
      </c>
      <c r="P149" s="59" t="str">
        <f t="shared" ref="P149:P160" si="92">IF(D149="","",IF(I149=0,0,(I149/7.33)*1.1))</f>
        <v/>
      </c>
      <c r="Q149" s="59" t="str">
        <f t="shared" ref="Q149:Q160" si="93">IF(D149="","",(F149*P149))</f>
        <v/>
      </c>
      <c r="R149" s="74" t="str">
        <f t="shared" ref="R149:R160" si="94">IF(F149="","",ROUNDUP(P149+M149,0)*F149)</f>
        <v/>
      </c>
      <c r="S149" s="59" t="str">
        <f t="shared" ref="S149:S160" si="95">IF(D149="","",K149*F149)</f>
        <v/>
      </c>
    </row>
    <row r="150" spans="3:19" ht="15" x14ac:dyDescent="0.25">
      <c r="C150" s="94"/>
      <c r="D150" s="94"/>
      <c r="E150" s="56" t="str">
        <f t="shared" si="84"/>
        <v/>
      </c>
      <c r="F150" s="57" t="str">
        <f t="shared" si="85"/>
        <v/>
      </c>
      <c r="G150" s="58" t="str">
        <f t="shared" si="86"/>
        <v/>
      </c>
      <c r="H150" s="95"/>
      <c r="I150" s="95"/>
      <c r="J150" s="95"/>
      <c r="K150" s="59" t="str">
        <f t="shared" si="87"/>
        <v/>
      </c>
      <c r="L150" s="59" t="str">
        <f t="shared" si="88"/>
        <v/>
      </c>
      <c r="M150" s="59" t="str">
        <f t="shared" si="89"/>
        <v/>
      </c>
      <c r="N150" s="59" t="str">
        <f t="shared" si="90"/>
        <v/>
      </c>
      <c r="O150" s="59" t="str">
        <f t="shared" si="91"/>
        <v/>
      </c>
      <c r="P150" s="59" t="str">
        <f t="shared" si="92"/>
        <v/>
      </c>
      <c r="Q150" s="59" t="str">
        <f t="shared" si="93"/>
        <v/>
      </c>
      <c r="R150" s="74" t="str">
        <f t="shared" si="94"/>
        <v/>
      </c>
      <c r="S150" s="59" t="str">
        <f t="shared" si="95"/>
        <v/>
      </c>
    </row>
    <row r="151" spans="3:19" ht="15" x14ac:dyDescent="0.25">
      <c r="C151" s="94"/>
      <c r="D151" s="94"/>
      <c r="E151" s="56" t="str">
        <f t="shared" si="84"/>
        <v/>
      </c>
      <c r="F151" s="57" t="str">
        <f t="shared" si="85"/>
        <v/>
      </c>
      <c r="G151" s="58" t="str">
        <f t="shared" si="86"/>
        <v/>
      </c>
      <c r="H151" s="95"/>
      <c r="I151" s="95"/>
      <c r="J151" s="95"/>
      <c r="K151" s="59" t="str">
        <f t="shared" si="87"/>
        <v/>
      </c>
      <c r="L151" s="59" t="str">
        <f t="shared" si="88"/>
        <v/>
      </c>
      <c r="M151" s="59" t="str">
        <f t="shared" si="89"/>
        <v/>
      </c>
      <c r="N151" s="59" t="str">
        <f t="shared" si="90"/>
        <v/>
      </c>
      <c r="O151" s="59" t="str">
        <f t="shared" si="91"/>
        <v/>
      </c>
      <c r="P151" s="59" t="str">
        <f t="shared" si="92"/>
        <v/>
      </c>
      <c r="Q151" s="59" t="str">
        <f t="shared" si="93"/>
        <v/>
      </c>
      <c r="R151" s="74" t="str">
        <f t="shared" si="94"/>
        <v/>
      </c>
      <c r="S151" s="59" t="str">
        <f t="shared" si="95"/>
        <v/>
      </c>
    </row>
    <row r="152" spans="3:19" ht="15" x14ac:dyDescent="0.25">
      <c r="C152" s="94"/>
      <c r="D152" s="94"/>
      <c r="E152" s="56" t="str">
        <f t="shared" si="84"/>
        <v/>
      </c>
      <c r="F152" s="57" t="str">
        <f t="shared" si="85"/>
        <v/>
      </c>
      <c r="G152" s="58" t="str">
        <f t="shared" si="86"/>
        <v/>
      </c>
      <c r="H152" s="95"/>
      <c r="I152" s="95"/>
      <c r="J152" s="95"/>
      <c r="K152" s="59" t="str">
        <f t="shared" si="87"/>
        <v/>
      </c>
      <c r="L152" s="59" t="str">
        <f t="shared" si="88"/>
        <v/>
      </c>
      <c r="M152" s="59" t="str">
        <f t="shared" si="89"/>
        <v/>
      </c>
      <c r="N152" s="59" t="str">
        <f t="shared" si="90"/>
        <v/>
      </c>
      <c r="O152" s="59" t="str">
        <f t="shared" si="91"/>
        <v/>
      </c>
      <c r="P152" s="59" t="str">
        <f t="shared" si="92"/>
        <v/>
      </c>
      <c r="Q152" s="59" t="str">
        <f t="shared" si="93"/>
        <v/>
      </c>
      <c r="R152" s="74" t="str">
        <f t="shared" si="94"/>
        <v/>
      </c>
      <c r="S152" s="59" t="str">
        <f t="shared" si="95"/>
        <v/>
      </c>
    </row>
    <row r="153" spans="3:19" ht="15" x14ac:dyDescent="0.25">
      <c r="C153" s="94"/>
      <c r="D153" s="94"/>
      <c r="E153" s="56" t="str">
        <f t="shared" si="84"/>
        <v/>
      </c>
      <c r="F153" s="57" t="str">
        <f t="shared" si="85"/>
        <v/>
      </c>
      <c r="G153" s="58" t="str">
        <f t="shared" si="86"/>
        <v/>
      </c>
      <c r="H153" s="95"/>
      <c r="I153" s="95"/>
      <c r="J153" s="95"/>
      <c r="K153" s="59" t="str">
        <f t="shared" si="87"/>
        <v/>
      </c>
      <c r="L153" s="59" t="str">
        <f t="shared" si="88"/>
        <v/>
      </c>
      <c r="M153" s="59" t="str">
        <f t="shared" si="89"/>
        <v/>
      </c>
      <c r="N153" s="59" t="str">
        <f t="shared" si="90"/>
        <v/>
      </c>
      <c r="O153" s="59" t="str">
        <f t="shared" si="91"/>
        <v/>
      </c>
      <c r="P153" s="59" t="str">
        <f t="shared" si="92"/>
        <v/>
      </c>
      <c r="Q153" s="59" t="str">
        <f t="shared" si="93"/>
        <v/>
      </c>
      <c r="R153" s="74" t="str">
        <f t="shared" si="94"/>
        <v/>
      </c>
      <c r="S153" s="59" t="str">
        <f t="shared" si="95"/>
        <v/>
      </c>
    </row>
    <row r="154" spans="3:19" ht="15" x14ac:dyDescent="0.25">
      <c r="C154" s="94"/>
      <c r="D154" s="94"/>
      <c r="E154" s="56" t="str">
        <f t="shared" si="84"/>
        <v/>
      </c>
      <c r="F154" s="57" t="str">
        <f t="shared" si="85"/>
        <v/>
      </c>
      <c r="G154" s="58" t="str">
        <f t="shared" si="86"/>
        <v/>
      </c>
      <c r="H154" s="95"/>
      <c r="I154" s="95"/>
      <c r="J154" s="95"/>
      <c r="K154" s="59" t="str">
        <f t="shared" si="87"/>
        <v/>
      </c>
      <c r="L154" s="59" t="str">
        <f t="shared" si="88"/>
        <v/>
      </c>
      <c r="M154" s="59" t="str">
        <f t="shared" si="89"/>
        <v/>
      </c>
      <c r="N154" s="59" t="str">
        <f t="shared" si="90"/>
        <v/>
      </c>
      <c r="O154" s="59" t="str">
        <f t="shared" si="91"/>
        <v/>
      </c>
      <c r="P154" s="59" t="str">
        <f t="shared" si="92"/>
        <v/>
      </c>
      <c r="Q154" s="59" t="str">
        <f t="shared" si="93"/>
        <v/>
      </c>
      <c r="R154" s="74" t="str">
        <f t="shared" si="94"/>
        <v/>
      </c>
      <c r="S154" s="59" t="str">
        <f t="shared" si="95"/>
        <v/>
      </c>
    </row>
    <row r="155" spans="3:19" ht="15" x14ac:dyDescent="0.25">
      <c r="C155" s="94"/>
      <c r="D155" s="94"/>
      <c r="E155" s="56" t="str">
        <f t="shared" si="84"/>
        <v/>
      </c>
      <c r="F155" s="57" t="str">
        <f t="shared" si="85"/>
        <v/>
      </c>
      <c r="G155" s="58" t="str">
        <f t="shared" si="86"/>
        <v/>
      </c>
      <c r="H155" s="95"/>
      <c r="I155" s="95"/>
      <c r="J155" s="95"/>
      <c r="K155" s="59" t="str">
        <f t="shared" si="87"/>
        <v/>
      </c>
      <c r="L155" s="59" t="str">
        <f t="shared" si="88"/>
        <v/>
      </c>
      <c r="M155" s="59" t="str">
        <f t="shared" si="89"/>
        <v/>
      </c>
      <c r="N155" s="59" t="str">
        <f t="shared" si="90"/>
        <v/>
      </c>
      <c r="O155" s="59" t="str">
        <f t="shared" si="91"/>
        <v/>
      </c>
      <c r="P155" s="59" t="str">
        <f t="shared" si="92"/>
        <v/>
      </c>
      <c r="Q155" s="59" t="str">
        <f t="shared" si="93"/>
        <v/>
      </c>
      <c r="R155" s="74" t="str">
        <f t="shared" si="94"/>
        <v/>
      </c>
      <c r="S155" s="59" t="str">
        <f t="shared" si="95"/>
        <v/>
      </c>
    </row>
    <row r="156" spans="3:19" ht="15" x14ac:dyDescent="0.25">
      <c r="C156" s="94"/>
      <c r="D156" s="94"/>
      <c r="E156" s="56" t="str">
        <f t="shared" si="84"/>
        <v/>
      </c>
      <c r="F156" s="57" t="str">
        <f t="shared" si="85"/>
        <v/>
      </c>
      <c r="G156" s="58" t="str">
        <f t="shared" si="86"/>
        <v/>
      </c>
      <c r="H156" s="95"/>
      <c r="I156" s="95"/>
      <c r="J156" s="95"/>
      <c r="K156" s="59" t="str">
        <f t="shared" si="87"/>
        <v/>
      </c>
      <c r="L156" s="59" t="str">
        <f t="shared" si="88"/>
        <v/>
      </c>
      <c r="M156" s="59" t="str">
        <f t="shared" si="89"/>
        <v/>
      </c>
      <c r="N156" s="59" t="str">
        <f t="shared" si="90"/>
        <v/>
      </c>
      <c r="O156" s="59" t="str">
        <f t="shared" si="91"/>
        <v/>
      </c>
      <c r="P156" s="59" t="str">
        <f t="shared" si="92"/>
        <v/>
      </c>
      <c r="Q156" s="59" t="str">
        <f t="shared" si="93"/>
        <v/>
      </c>
      <c r="R156" s="74" t="str">
        <f t="shared" si="94"/>
        <v/>
      </c>
      <c r="S156" s="59" t="str">
        <f t="shared" si="95"/>
        <v/>
      </c>
    </row>
    <row r="157" spans="3:19" ht="15" x14ac:dyDescent="0.25">
      <c r="C157" s="94"/>
      <c r="D157" s="94"/>
      <c r="E157" s="56" t="str">
        <f t="shared" si="84"/>
        <v/>
      </c>
      <c r="F157" s="57" t="str">
        <f t="shared" si="85"/>
        <v/>
      </c>
      <c r="G157" s="58" t="str">
        <f t="shared" si="86"/>
        <v/>
      </c>
      <c r="H157" s="95"/>
      <c r="I157" s="95"/>
      <c r="J157" s="95"/>
      <c r="K157" s="59" t="str">
        <f t="shared" si="87"/>
        <v/>
      </c>
      <c r="L157" s="59" t="str">
        <f t="shared" si="88"/>
        <v/>
      </c>
      <c r="M157" s="59" t="str">
        <f t="shared" si="89"/>
        <v/>
      </c>
      <c r="N157" s="59" t="str">
        <f t="shared" si="90"/>
        <v/>
      </c>
      <c r="O157" s="59" t="str">
        <f t="shared" si="91"/>
        <v/>
      </c>
      <c r="P157" s="59" t="str">
        <f t="shared" si="92"/>
        <v/>
      </c>
      <c r="Q157" s="59" t="str">
        <f t="shared" si="93"/>
        <v/>
      </c>
      <c r="R157" s="74" t="str">
        <f t="shared" si="94"/>
        <v/>
      </c>
      <c r="S157" s="59" t="str">
        <f t="shared" si="95"/>
        <v/>
      </c>
    </row>
    <row r="158" spans="3:19" ht="15" x14ac:dyDescent="0.25">
      <c r="C158" s="94"/>
      <c r="D158" s="94"/>
      <c r="E158" s="56" t="str">
        <f t="shared" si="84"/>
        <v/>
      </c>
      <c r="F158" s="57" t="str">
        <f t="shared" si="85"/>
        <v/>
      </c>
      <c r="G158" s="58" t="str">
        <f t="shared" si="86"/>
        <v/>
      </c>
      <c r="H158" s="95"/>
      <c r="I158" s="95"/>
      <c r="J158" s="95"/>
      <c r="K158" s="59" t="str">
        <f t="shared" si="87"/>
        <v/>
      </c>
      <c r="L158" s="59" t="str">
        <f t="shared" si="88"/>
        <v/>
      </c>
      <c r="M158" s="59" t="str">
        <f t="shared" si="89"/>
        <v/>
      </c>
      <c r="N158" s="59" t="str">
        <f t="shared" si="90"/>
        <v/>
      </c>
      <c r="O158" s="59" t="str">
        <f t="shared" si="91"/>
        <v/>
      </c>
      <c r="P158" s="59" t="str">
        <f t="shared" si="92"/>
        <v/>
      </c>
      <c r="Q158" s="59" t="str">
        <f t="shared" si="93"/>
        <v/>
      </c>
      <c r="R158" s="74" t="str">
        <f t="shared" si="94"/>
        <v/>
      </c>
      <c r="S158" s="59" t="str">
        <f t="shared" si="95"/>
        <v/>
      </c>
    </row>
    <row r="159" spans="3:19" ht="15" x14ac:dyDescent="0.25">
      <c r="C159" s="94"/>
      <c r="D159" s="94"/>
      <c r="E159" s="56" t="str">
        <f t="shared" si="84"/>
        <v/>
      </c>
      <c r="F159" s="57" t="str">
        <f t="shared" si="85"/>
        <v/>
      </c>
      <c r="G159" s="58" t="str">
        <f t="shared" si="86"/>
        <v/>
      </c>
      <c r="H159" s="95"/>
      <c r="I159" s="95"/>
      <c r="J159" s="95"/>
      <c r="K159" s="59" t="str">
        <f t="shared" si="87"/>
        <v/>
      </c>
      <c r="L159" s="59" t="str">
        <f t="shared" si="88"/>
        <v/>
      </c>
      <c r="M159" s="59" t="str">
        <f t="shared" si="89"/>
        <v/>
      </c>
      <c r="N159" s="59" t="str">
        <f t="shared" si="90"/>
        <v/>
      </c>
      <c r="O159" s="59" t="str">
        <f t="shared" si="91"/>
        <v/>
      </c>
      <c r="P159" s="59" t="str">
        <f t="shared" si="92"/>
        <v/>
      </c>
      <c r="Q159" s="59" t="str">
        <f t="shared" si="93"/>
        <v/>
      </c>
      <c r="R159" s="74" t="str">
        <f t="shared" si="94"/>
        <v/>
      </c>
      <c r="S159" s="59" t="str">
        <f t="shared" si="95"/>
        <v/>
      </c>
    </row>
    <row r="160" spans="3:19" ht="15" x14ac:dyDescent="0.25">
      <c r="C160" s="94"/>
      <c r="D160" s="94"/>
      <c r="E160" s="56" t="str">
        <f t="shared" si="84"/>
        <v/>
      </c>
      <c r="F160" s="57" t="str">
        <f t="shared" si="85"/>
        <v/>
      </c>
      <c r="G160" s="58" t="str">
        <f t="shared" si="86"/>
        <v/>
      </c>
      <c r="H160" s="95"/>
      <c r="I160" s="95"/>
      <c r="J160" s="95"/>
      <c r="K160" s="59" t="str">
        <f t="shared" si="87"/>
        <v/>
      </c>
      <c r="L160" s="59" t="str">
        <f t="shared" si="88"/>
        <v/>
      </c>
      <c r="M160" s="59" t="str">
        <f t="shared" si="89"/>
        <v/>
      </c>
      <c r="N160" s="59" t="str">
        <f t="shared" si="90"/>
        <v/>
      </c>
      <c r="O160" s="59" t="str">
        <f t="shared" si="91"/>
        <v/>
      </c>
      <c r="P160" s="59" t="str">
        <f t="shared" si="92"/>
        <v/>
      </c>
      <c r="Q160" s="59" t="str">
        <f t="shared" si="93"/>
        <v/>
      </c>
      <c r="R160" s="74" t="str">
        <f t="shared" si="94"/>
        <v/>
      </c>
      <c r="S160" s="59" t="str">
        <f t="shared" si="95"/>
        <v/>
      </c>
    </row>
    <row r="161" spans="3:19" ht="15" x14ac:dyDescent="0.25">
      <c r="C161" s="61"/>
      <c r="D161" s="61"/>
      <c r="E161" s="61"/>
      <c r="F161" s="61"/>
      <c r="G161" s="61"/>
      <c r="H161" s="61"/>
      <c r="I161" s="61"/>
      <c r="J161" s="61"/>
      <c r="K161" s="61"/>
      <c r="L161" s="63">
        <f>SUM(L148:L160)</f>
        <v>0</v>
      </c>
      <c r="M161" s="61"/>
      <c r="N161" s="63">
        <f>SUM(N148:N160)</f>
        <v>0</v>
      </c>
      <c r="O161" s="63">
        <f>SUM(O148:O160)</f>
        <v>0</v>
      </c>
      <c r="P161" s="61"/>
      <c r="Q161" s="63">
        <f>SUM(Q148:Q160)</f>
        <v>0</v>
      </c>
      <c r="R161" s="63">
        <f>SUM(R148:R160)</f>
        <v>0</v>
      </c>
      <c r="S161" s="63">
        <f>SUM(S148:S160)</f>
        <v>0</v>
      </c>
    </row>
    <row r="163" spans="3:19" ht="15" x14ac:dyDescent="0.25">
      <c r="C163" s="49" t="s">
        <v>92</v>
      </c>
    </row>
    <row r="164" spans="3:19" x14ac:dyDescent="0.2">
      <c r="C164" s="51"/>
    </row>
    <row r="165" spans="3:19" ht="12.75" customHeight="1" x14ac:dyDescent="0.2">
      <c r="C165" s="161" t="s">
        <v>84</v>
      </c>
      <c r="D165" s="162"/>
      <c r="E165" s="162"/>
      <c r="F165" s="162"/>
      <c r="G165" s="98"/>
      <c r="H165" s="165" t="s">
        <v>85</v>
      </c>
      <c r="I165" s="166"/>
      <c r="J165" s="100"/>
      <c r="K165" s="167" t="s">
        <v>86</v>
      </c>
      <c r="L165" s="167" t="s">
        <v>124</v>
      </c>
      <c r="M165" s="169" t="s">
        <v>123</v>
      </c>
      <c r="N165" s="170"/>
      <c r="O165" s="167" t="s">
        <v>125</v>
      </c>
      <c r="P165" s="169" t="s">
        <v>122</v>
      </c>
      <c r="Q165" s="170"/>
      <c r="R165" s="159" t="s">
        <v>142</v>
      </c>
      <c r="S165" s="127" t="s">
        <v>87</v>
      </c>
    </row>
    <row r="166" spans="3:19" x14ac:dyDescent="0.2">
      <c r="C166" s="163"/>
      <c r="D166" s="164"/>
      <c r="E166" s="164"/>
      <c r="F166" s="164"/>
      <c r="G166" s="99"/>
      <c r="H166" s="53" t="s">
        <v>103</v>
      </c>
      <c r="I166" s="53" t="s">
        <v>146</v>
      </c>
      <c r="J166" s="53" t="s">
        <v>88</v>
      </c>
      <c r="K166" s="168"/>
      <c r="L166" s="168"/>
      <c r="M166" s="52" t="s">
        <v>89</v>
      </c>
      <c r="N166" s="54" t="s">
        <v>90</v>
      </c>
      <c r="O166" s="168"/>
      <c r="P166" s="52" t="s">
        <v>89</v>
      </c>
      <c r="Q166" s="54" t="s">
        <v>90</v>
      </c>
      <c r="R166" s="160"/>
      <c r="S166" s="128" t="s">
        <v>90</v>
      </c>
    </row>
    <row r="167" spans="3:19" ht="15" x14ac:dyDescent="0.25">
      <c r="C167" s="94"/>
      <c r="D167" s="94"/>
      <c r="E167" s="56" t="str">
        <f t="shared" ref="E167:E179" si="96">IF(D167="","",D167-C167)</f>
        <v/>
      </c>
      <c r="F167" s="57" t="str">
        <f>IF(D167="","",(INT(E167)*24+(E167-INT(E167))*24))</f>
        <v/>
      </c>
      <c r="G167" s="58" t="str">
        <f>IF(D167="","",IF(F167&gt;2,"Erreur","Ok"))</f>
        <v/>
      </c>
      <c r="H167" s="95"/>
      <c r="I167" s="95"/>
      <c r="J167" s="95"/>
      <c r="K167" s="59" t="str">
        <f>IF(D167="","",H167+I167+J167)</f>
        <v/>
      </c>
      <c r="L167" s="59" t="str">
        <f>IF(D167="","",(H167+J167)*F167)</f>
        <v/>
      </c>
      <c r="M167" s="59" t="str">
        <f>IF(D167="","",(H167/6)+(J167/11))</f>
        <v/>
      </c>
      <c r="N167" s="59" t="str">
        <f>IF(D167="","",F167*M167)</f>
        <v/>
      </c>
      <c r="O167" s="59" t="str">
        <f>IF(D167="","",I167*F167)</f>
        <v/>
      </c>
      <c r="P167" s="59" t="str">
        <f>IF(D167="","",IF(I167=0,0,(I167/7.33)*1.1))</f>
        <v/>
      </c>
      <c r="Q167" s="59" t="str">
        <f>IF(D167="","",(F167*P167))</f>
        <v/>
      </c>
      <c r="R167" s="74" t="str">
        <f>IF(F167="","",ROUNDUP(P167+M167,0)*F167)</f>
        <v/>
      </c>
      <c r="S167" s="59" t="str">
        <f>IF(D167="","",K167*F167)</f>
        <v/>
      </c>
    </row>
    <row r="168" spans="3:19" ht="15" x14ac:dyDescent="0.25">
      <c r="C168" s="94"/>
      <c r="D168" s="94"/>
      <c r="E168" s="56" t="str">
        <f t="shared" si="96"/>
        <v/>
      </c>
      <c r="F168" s="57" t="str">
        <f t="shared" ref="F168:F179" si="97">IF(D168="","",(INT(E168)*24+(E168-INT(E168))*24))</f>
        <v/>
      </c>
      <c r="G168" s="58" t="str">
        <f t="shared" ref="G168:G179" si="98">IF(D168="","",IF(F168&gt;2,"Erreur","Ok"))</f>
        <v/>
      </c>
      <c r="H168" s="95"/>
      <c r="I168" s="95"/>
      <c r="J168" s="95"/>
      <c r="K168" s="59" t="str">
        <f t="shared" ref="K168:K179" si="99">IF(D168="","",H168+I168+J168)</f>
        <v/>
      </c>
      <c r="L168" s="59" t="str">
        <f t="shared" ref="L168:L179" si="100">IF(D168="","",(H168+J168)*F168)</f>
        <v/>
      </c>
      <c r="M168" s="59" t="str">
        <f t="shared" ref="M168:M179" si="101">IF(D168="","",(H168/6)+(J168/11))</f>
        <v/>
      </c>
      <c r="N168" s="59" t="str">
        <f t="shared" ref="N168:N179" si="102">IF(D168="","",F168*M168)</f>
        <v/>
      </c>
      <c r="O168" s="59" t="str">
        <f t="shared" ref="O168:O179" si="103">IF(D168="","",I168*F168)</f>
        <v/>
      </c>
      <c r="P168" s="59" t="str">
        <f t="shared" ref="P168:P179" si="104">IF(D168="","",IF(I168=0,0,(I168/7.33)*1.1))</f>
        <v/>
      </c>
      <c r="Q168" s="59" t="str">
        <f t="shared" ref="Q168:Q179" si="105">IF(D168="","",(F168*P168))</f>
        <v/>
      </c>
      <c r="R168" s="74" t="str">
        <f t="shared" ref="R168:R179" si="106">IF(F168="","",ROUNDUP(P168+M168,0)*F168)</f>
        <v/>
      </c>
      <c r="S168" s="59" t="str">
        <f t="shared" ref="S168:S179" si="107">IF(D168="","",K168*F168)</f>
        <v/>
      </c>
    </row>
    <row r="169" spans="3:19" ht="15" x14ac:dyDescent="0.25">
      <c r="C169" s="94"/>
      <c r="D169" s="94"/>
      <c r="E169" s="56" t="str">
        <f t="shared" si="96"/>
        <v/>
      </c>
      <c r="F169" s="57" t="str">
        <f t="shared" si="97"/>
        <v/>
      </c>
      <c r="G169" s="58" t="str">
        <f t="shared" si="98"/>
        <v/>
      </c>
      <c r="H169" s="95"/>
      <c r="I169" s="95"/>
      <c r="J169" s="95"/>
      <c r="K169" s="59" t="str">
        <f t="shared" si="99"/>
        <v/>
      </c>
      <c r="L169" s="59" t="str">
        <f t="shared" si="100"/>
        <v/>
      </c>
      <c r="M169" s="59" t="str">
        <f t="shared" si="101"/>
        <v/>
      </c>
      <c r="N169" s="59" t="str">
        <f t="shared" si="102"/>
        <v/>
      </c>
      <c r="O169" s="59" t="str">
        <f t="shared" si="103"/>
        <v/>
      </c>
      <c r="P169" s="59" t="str">
        <f t="shared" si="104"/>
        <v/>
      </c>
      <c r="Q169" s="59" t="str">
        <f t="shared" si="105"/>
        <v/>
      </c>
      <c r="R169" s="74" t="str">
        <f t="shared" si="106"/>
        <v/>
      </c>
      <c r="S169" s="59" t="str">
        <f t="shared" si="107"/>
        <v/>
      </c>
    </row>
    <row r="170" spans="3:19" ht="15" x14ac:dyDescent="0.25">
      <c r="C170" s="94"/>
      <c r="D170" s="94"/>
      <c r="E170" s="56" t="str">
        <f t="shared" si="96"/>
        <v/>
      </c>
      <c r="F170" s="57" t="str">
        <f t="shared" si="97"/>
        <v/>
      </c>
      <c r="G170" s="58" t="str">
        <f t="shared" si="98"/>
        <v/>
      </c>
      <c r="H170" s="95"/>
      <c r="I170" s="95"/>
      <c r="J170" s="95"/>
      <c r="K170" s="59" t="str">
        <f t="shared" si="99"/>
        <v/>
      </c>
      <c r="L170" s="59" t="str">
        <f t="shared" si="100"/>
        <v/>
      </c>
      <c r="M170" s="59" t="str">
        <f t="shared" si="101"/>
        <v/>
      </c>
      <c r="N170" s="59" t="str">
        <f t="shared" si="102"/>
        <v/>
      </c>
      <c r="O170" s="59" t="str">
        <f t="shared" si="103"/>
        <v/>
      </c>
      <c r="P170" s="59" t="str">
        <f t="shared" si="104"/>
        <v/>
      </c>
      <c r="Q170" s="59" t="str">
        <f t="shared" si="105"/>
        <v/>
      </c>
      <c r="R170" s="74" t="str">
        <f t="shared" si="106"/>
        <v/>
      </c>
      <c r="S170" s="59" t="str">
        <f t="shared" si="107"/>
        <v/>
      </c>
    </row>
    <row r="171" spans="3:19" ht="15" x14ac:dyDescent="0.25">
      <c r="C171" s="94"/>
      <c r="D171" s="94"/>
      <c r="E171" s="56" t="str">
        <f t="shared" si="96"/>
        <v/>
      </c>
      <c r="F171" s="57" t="str">
        <f t="shared" si="97"/>
        <v/>
      </c>
      <c r="G171" s="58" t="str">
        <f t="shared" si="98"/>
        <v/>
      </c>
      <c r="H171" s="95"/>
      <c r="I171" s="95"/>
      <c r="J171" s="95"/>
      <c r="K171" s="59" t="str">
        <f t="shared" si="99"/>
        <v/>
      </c>
      <c r="L171" s="59" t="str">
        <f t="shared" si="100"/>
        <v/>
      </c>
      <c r="M171" s="59" t="str">
        <f t="shared" si="101"/>
        <v/>
      </c>
      <c r="N171" s="59" t="str">
        <f t="shared" si="102"/>
        <v/>
      </c>
      <c r="O171" s="59" t="str">
        <f t="shared" si="103"/>
        <v/>
      </c>
      <c r="P171" s="59" t="str">
        <f t="shared" si="104"/>
        <v/>
      </c>
      <c r="Q171" s="59" t="str">
        <f t="shared" si="105"/>
        <v/>
      </c>
      <c r="R171" s="74" t="str">
        <f t="shared" si="106"/>
        <v/>
      </c>
      <c r="S171" s="59" t="str">
        <f t="shared" si="107"/>
        <v/>
      </c>
    </row>
    <row r="172" spans="3:19" ht="15" x14ac:dyDescent="0.25">
      <c r="C172" s="94"/>
      <c r="D172" s="94"/>
      <c r="E172" s="56" t="str">
        <f t="shared" si="96"/>
        <v/>
      </c>
      <c r="F172" s="57" t="str">
        <f t="shared" si="97"/>
        <v/>
      </c>
      <c r="G172" s="58" t="str">
        <f t="shared" si="98"/>
        <v/>
      </c>
      <c r="H172" s="95"/>
      <c r="I172" s="95"/>
      <c r="J172" s="95"/>
      <c r="K172" s="59" t="str">
        <f t="shared" si="99"/>
        <v/>
      </c>
      <c r="L172" s="59" t="str">
        <f t="shared" si="100"/>
        <v/>
      </c>
      <c r="M172" s="59" t="str">
        <f t="shared" si="101"/>
        <v/>
      </c>
      <c r="N172" s="59" t="str">
        <f t="shared" si="102"/>
        <v/>
      </c>
      <c r="O172" s="59" t="str">
        <f t="shared" si="103"/>
        <v/>
      </c>
      <c r="P172" s="59" t="str">
        <f t="shared" si="104"/>
        <v/>
      </c>
      <c r="Q172" s="59" t="str">
        <f t="shared" si="105"/>
        <v/>
      </c>
      <c r="R172" s="74" t="str">
        <f t="shared" si="106"/>
        <v/>
      </c>
      <c r="S172" s="59" t="str">
        <f t="shared" si="107"/>
        <v/>
      </c>
    </row>
    <row r="173" spans="3:19" ht="15" x14ac:dyDescent="0.25">
      <c r="C173" s="94"/>
      <c r="D173" s="94"/>
      <c r="E173" s="56" t="str">
        <f t="shared" si="96"/>
        <v/>
      </c>
      <c r="F173" s="57" t="str">
        <f t="shared" si="97"/>
        <v/>
      </c>
      <c r="G173" s="58" t="str">
        <f t="shared" si="98"/>
        <v/>
      </c>
      <c r="H173" s="95"/>
      <c r="I173" s="95"/>
      <c r="J173" s="95"/>
      <c r="K173" s="59" t="str">
        <f t="shared" si="99"/>
        <v/>
      </c>
      <c r="L173" s="59" t="str">
        <f t="shared" si="100"/>
        <v/>
      </c>
      <c r="M173" s="59" t="str">
        <f t="shared" si="101"/>
        <v/>
      </c>
      <c r="N173" s="59" t="str">
        <f t="shared" si="102"/>
        <v/>
      </c>
      <c r="O173" s="59" t="str">
        <f t="shared" si="103"/>
        <v/>
      </c>
      <c r="P173" s="59" t="str">
        <f t="shared" si="104"/>
        <v/>
      </c>
      <c r="Q173" s="59" t="str">
        <f t="shared" si="105"/>
        <v/>
      </c>
      <c r="R173" s="74" t="str">
        <f t="shared" si="106"/>
        <v/>
      </c>
      <c r="S173" s="59" t="str">
        <f t="shared" si="107"/>
        <v/>
      </c>
    </row>
    <row r="174" spans="3:19" ht="15" x14ac:dyDescent="0.25">
      <c r="C174" s="94"/>
      <c r="D174" s="94"/>
      <c r="E174" s="56" t="str">
        <f t="shared" si="96"/>
        <v/>
      </c>
      <c r="F174" s="57" t="str">
        <f t="shared" si="97"/>
        <v/>
      </c>
      <c r="G174" s="58" t="str">
        <f t="shared" si="98"/>
        <v/>
      </c>
      <c r="H174" s="95"/>
      <c r="I174" s="95"/>
      <c r="J174" s="95"/>
      <c r="K174" s="59" t="str">
        <f t="shared" si="99"/>
        <v/>
      </c>
      <c r="L174" s="59" t="str">
        <f t="shared" si="100"/>
        <v/>
      </c>
      <c r="M174" s="59" t="str">
        <f t="shared" si="101"/>
        <v/>
      </c>
      <c r="N174" s="59" t="str">
        <f t="shared" si="102"/>
        <v/>
      </c>
      <c r="O174" s="59" t="str">
        <f t="shared" si="103"/>
        <v/>
      </c>
      <c r="P174" s="59" t="str">
        <f t="shared" si="104"/>
        <v/>
      </c>
      <c r="Q174" s="59" t="str">
        <f t="shared" si="105"/>
        <v/>
      </c>
      <c r="R174" s="74" t="str">
        <f t="shared" si="106"/>
        <v/>
      </c>
      <c r="S174" s="59" t="str">
        <f t="shared" si="107"/>
        <v/>
      </c>
    </row>
    <row r="175" spans="3:19" ht="15" x14ac:dyDescent="0.25">
      <c r="C175" s="94"/>
      <c r="D175" s="94"/>
      <c r="E175" s="56" t="str">
        <f t="shared" si="96"/>
        <v/>
      </c>
      <c r="F175" s="57" t="str">
        <f t="shared" si="97"/>
        <v/>
      </c>
      <c r="G175" s="58" t="str">
        <f t="shared" si="98"/>
        <v/>
      </c>
      <c r="H175" s="95"/>
      <c r="I175" s="95"/>
      <c r="J175" s="95"/>
      <c r="K175" s="59" t="str">
        <f t="shared" si="99"/>
        <v/>
      </c>
      <c r="L175" s="59" t="str">
        <f t="shared" si="100"/>
        <v/>
      </c>
      <c r="M175" s="59" t="str">
        <f t="shared" si="101"/>
        <v/>
      </c>
      <c r="N175" s="59" t="str">
        <f t="shared" si="102"/>
        <v/>
      </c>
      <c r="O175" s="59" t="str">
        <f t="shared" si="103"/>
        <v/>
      </c>
      <c r="P175" s="59" t="str">
        <f t="shared" si="104"/>
        <v/>
      </c>
      <c r="Q175" s="59" t="str">
        <f t="shared" si="105"/>
        <v/>
      </c>
      <c r="R175" s="74" t="str">
        <f t="shared" si="106"/>
        <v/>
      </c>
      <c r="S175" s="59" t="str">
        <f t="shared" si="107"/>
        <v/>
      </c>
    </row>
    <row r="176" spans="3:19" ht="15" x14ac:dyDescent="0.25">
      <c r="C176" s="94"/>
      <c r="D176" s="94"/>
      <c r="E176" s="56" t="str">
        <f t="shared" si="96"/>
        <v/>
      </c>
      <c r="F176" s="57" t="str">
        <f t="shared" si="97"/>
        <v/>
      </c>
      <c r="G176" s="58" t="str">
        <f t="shared" si="98"/>
        <v/>
      </c>
      <c r="H176" s="95"/>
      <c r="I176" s="95"/>
      <c r="J176" s="95"/>
      <c r="K176" s="59" t="str">
        <f t="shared" si="99"/>
        <v/>
      </c>
      <c r="L176" s="59" t="str">
        <f t="shared" si="100"/>
        <v/>
      </c>
      <c r="M176" s="59" t="str">
        <f t="shared" si="101"/>
        <v/>
      </c>
      <c r="N176" s="59" t="str">
        <f t="shared" si="102"/>
        <v/>
      </c>
      <c r="O176" s="59" t="str">
        <f t="shared" si="103"/>
        <v/>
      </c>
      <c r="P176" s="59" t="str">
        <f t="shared" si="104"/>
        <v/>
      </c>
      <c r="Q176" s="59" t="str">
        <f t="shared" si="105"/>
        <v/>
      </c>
      <c r="R176" s="74" t="str">
        <f t="shared" si="106"/>
        <v/>
      </c>
      <c r="S176" s="59" t="str">
        <f t="shared" si="107"/>
        <v/>
      </c>
    </row>
    <row r="177" spans="3:19" ht="15" x14ac:dyDescent="0.25">
      <c r="C177" s="94"/>
      <c r="D177" s="94"/>
      <c r="E177" s="56" t="str">
        <f t="shared" si="96"/>
        <v/>
      </c>
      <c r="F177" s="57" t="str">
        <f t="shared" si="97"/>
        <v/>
      </c>
      <c r="G177" s="58" t="str">
        <f t="shared" si="98"/>
        <v/>
      </c>
      <c r="H177" s="95"/>
      <c r="I177" s="95"/>
      <c r="J177" s="95"/>
      <c r="K177" s="59" t="str">
        <f t="shared" si="99"/>
        <v/>
      </c>
      <c r="L177" s="59" t="str">
        <f t="shared" si="100"/>
        <v/>
      </c>
      <c r="M177" s="59" t="str">
        <f t="shared" si="101"/>
        <v/>
      </c>
      <c r="N177" s="59" t="str">
        <f t="shared" si="102"/>
        <v/>
      </c>
      <c r="O177" s="59" t="str">
        <f t="shared" si="103"/>
        <v/>
      </c>
      <c r="P177" s="59" t="str">
        <f t="shared" si="104"/>
        <v/>
      </c>
      <c r="Q177" s="59" t="str">
        <f t="shared" si="105"/>
        <v/>
      </c>
      <c r="R177" s="74" t="str">
        <f t="shared" si="106"/>
        <v/>
      </c>
      <c r="S177" s="59" t="str">
        <f t="shared" si="107"/>
        <v/>
      </c>
    </row>
    <row r="178" spans="3:19" ht="15" x14ac:dyDescent="0.25">
      <c r="C178" s="94"/>
      <c r="D178" s="94"/>
      <c r="E178" s="56" t="str">
        <f t="shared" si="96"/>
        <v/>
      </c>
      <c r="F178" s="57" t="str">
        <f t="shared" si="97"/>
        <v/>
      </c>
      <c r="G178" s="58" t="str">
        <f t="shared" si="98"/>
        <v/>
      </c>
      <c r="H178" s="95"/>
      <c r="I178" s="95"/>
      <c r="J178" s="95"/>
      <c r="K178" s="59" t="str">
        <f t="shared" si="99"/>
        <v/>
      </c>
      <c r="L178" s="59" t="str">
        <f t="shared" si="100"/>
        <v/>
      </c>
      <c r="M178" s="59" t="str">
        <f t="shared" si="101"/>
        <v/>
      </c>
      <c r="N178" s="59" t="str">
        <f t="shared" si="102"/>
        <v/>
      </c>
      <c r="O178" s="59" t="str">
        <f t="shared" si="103"/>
        <v/>
      </c>
      <c r="P178" s="59" t="str">
        <f t="shared" si="104"/>
        <v/>
      </c>
      <c r="Q178" s="59" t="str">
        <f t="shared" si="105"/>
        <v/>
      </c>
      <c r="R178" s="74" t="str">
        <f t="shared" si="106"/>
        <v/>
      </c>
      <c r="S178" s="59" t="str">
        <f t="shared" si="107"/>
        <v/>
      </c>
    </row>
    <row r="179" spans="3:19" ht="15" x14ac:dyDescent="0.25">
      <c r="C179" s="94"/>
      <c r="D179" s="94"/>
      <c r="E179" s="56" t="str">
        <f t="shared" si="96"/>
        <v/>
      </c>
      <c r="F179" s="57" t="str">
        <f t="shared" si="97"/>
        <v/>
      </c>
      <c r="G179" s="58" t="str">
        <f t="shared" si="98"/>
        <v/>
      </c>
      <c r="H179" s="95"/>
      <c r="I179" s="95"/>
      <c r="J179" s="95"/>
      <c r="K179" s="59" t="str">
        <f t="shared" si="99"/>
        <v/>
      </c>
      <c r="L179" s="59" t="str">
        <f t="shared" si="100"/>
        <v/>
      </c>
      <c r="M179" s="59" t="str">
        <f t="shared" si="101"/>
        <v/>
      </c>
      <c r="N179" s="59" t="str">
        <f t="shared" si="102"/>
        <v/>
      </c>
      <c r="O179" s="59" t="str">
        <f t="shared" si="103"/>
        <v/>
      </c>
      <c r="P179" s="59" t="str">
        <f t="shared" si="104"/>
        <v/>
      </c>
      <c r="Q179" s="59" t="str">
        <f t="shared" si="105"/>
        <v/>
      </c>
      <c r="R179" s="74" t="str">
        <f t="shared" si="106"/>
        <v/>
      </c>
      <c r="S179" s="59" t="str">
        <f t="shared" si="107"/>
        <v/>
      </c>
    </row>
    <row r="180" spans="3:19" ht="15" x14ac:dyDescent="0.25">
      <c r="C180" s="61"/>
      <c r="D180" s="61"/>
      <c r="E180" s="61"/>
      <c r="F180" s="61"/>
      <c r="G180" s="61"/>
      <c r="H180" s="61"/>
      <c r="I180" s="61"/>
      <c r="J180" s="61"/>
      <c r="K180" s="61"/>
      <c r="L180" s="63">
        <f>SUM(L167:L179)</f>
        <v>0</v>
      </c>
      <c r="M180" s="61"/>
      <c r="N180" s="63">
        <f>SUM(N167:N179)</f>
        <v>0</v>
      </c>
      <c r="O180" s="63">
        <f>SUM(O167:O179)</f>
        <v>0</v>
      </c>
      <c r="P180" s="61"/>
      <c r="Q180" s="63">
        <f>SUM(Q167:Q179)</f>
        <v>0</v>
      </c>
      <c r="R180" s="63">
        <f>SUM(R167:R179)</f>
        <v>0</v>
      </c>
      <c r="S180" s="63">
        <f>SUM(S167:S179)</f>
        <v>0</v>
      </c>
    </row>
    <row r="182" spans="3:19" ht="15" x14ac:dyDescent="0.25">
      <c r="C182" s="49" t="s">
        <v>93</v>
      </c>
    </row>
    <row r="183" spans="3:19" x14ac:dyDescent="0.2">
      <c r="C183" s="51"/>
    </row>
    <row r="184" spans="3:19" ht="12.75" customHeight="1" x14ac:dyDescent="0.2">
      <c r="C184" s="161" t="s">
        <v>84</v>
      </c>
      <c r="D184" s="162"/>
      <c r="E184" s="162"/>
      <c r="F184" s="162"/>
      <c r="G184" s="98"/>
      <c r="H184" s="165" t="s">
        <v>85</v>
      </c>
      <c r="I184" s="166"/>
      <c r="J184" s="100"/>
      <c r="K184" s="167" t="s">
        <v>86</v>
      </c>
      <c r="L184" s="167" t="s">
        <v>124</v>
      </c>
      <c r="M184" s="169" t="s">
        <v>123</v>
      </c>
      <c r="N184" s="170"/>
      <c r="O184" s="167" t="s">
        <v>125</v>
      </c>
      <c r="P184" s="169" t="s">
        <v>122</v>
      </c>
      <c r="Q184" s="170"/>
      <c r="R184" s="159" t="s">
        <v>142</v>
      </c>
      <c r="S184" s="127" t="s">
        <v>87</v>
      </c>
    </row>
    <row r="185" spans="3:19" x14ac:dyDescent="0.2">
      <c r="C185" s="163"/>
      <c r="D185" s="164"/>
      <c r="E185" s="164"/>
      <c r="F185" s="164"/>
      <c r="G185" s="99"/>
      <c r="H185" s="53" t="s">
        <v>103</v>
      </c>
      <c r="I185" s="53" t="s">
        <v>146</v>
      </c>
      <c r="J185" s="53" t="s">
        <v>88</v>
      </c>
      <c r="K185" s="168"/>
      <c r="L185" s="168"/>
      <c r="M185" s="52" t="s">
        <v>89</v>
      </c>
      <c r="N185" s="54" t="s">
        <v>90</v>
      </c>
      <c r="O185" s="168"/>
      <c r="P185" s="52" t="s">
        <v>89</v>
      </c>
      <c r="Q185" s="54" t="s">
        <v>90</v>
      </c>
      <c r="R185" s="160"/>
      <c r="S185" s="128" t="s">
        <v>90</v>
      </c>
    </row>
    <row r="186" spans="3:19" ht="15" x14ac:dyDescent="0.25">
      <c r="C186" s="94"/>
      <c r="D186" s="94"/>
      <c r="E186" s="56" t="str">
        <f t="shared" ref="E186:E198" si="108">IF(D186="","",D186-C186)</f>
        <v/>
      </c>
      <c r="F186" s="57" t="str">
        <f>IF(D186="","",(INT(E186)*24+(E186-INT(E186))*24))</f>
        <v/>
      </c>
      <c r="G186" s="58" t="str">
        <f>IF(D186="","",IF(F186&gt;2,"Erreur","Ok"))</f>
        <v/>
      </c>
      <c r="H186" s="95"/>
      <c r="I186" s="95"/>
      <c r="J186" s="95"/>
      <c r="K186" s="59" t="str">
        <f>IF(D186="","",H186+I186+J186)</f>
        <v/>
      </c>
      <c r="L186" s="59" t="str">
        <f>IF(D186="","",(H186+J186)*F186)</f>
        <v/>
      </c>
      <c r="M186" s="59" t="str">
        <f>IF(D186="","",(H186/6)+(J186/11))</f>
        <v/>
      </c>
      <c r="N186" s="59" t="str">
        <f>IF(D186="","",F186*M186)</f>
        <v/>
      </c>
      <c r="O186" s="59" t="str">
        <f>IF(D186="","",I186*F186)</f>
        <v/>
      </c>
      <c r="P186" s="59" t="str">
        <f>IF(D186="","",IF(I186=0,0,(I186/7.33)*1.1))</f>
        <v/>
      </c>
      <c r="Q186" s="59" t="str">
        <f>IF(D186="","",(F186*P186))</f>
        <v/>
      </c>
      <c r="R186" s="74" t="str">
        <f>IF(F186="","",ROUNDUP(P186+M186,0)*F186)</f>
        <v/>
      </c>
      <c r="S186" s="59" t="str">
        <f>IF(D186="","",K186*F186)</f>
        <v/>
      </c>
    </row>
    <row r="187" spans="3:19" ht="15" x14ac:dyDescent="0.25">
      <c r="C187" s="94"/>
      <c r="D187" s="94"/>
      <c r="E187" s="56" t="str">
        <f t="shared" si="108"/>
        <v/>
      </c>
      <c r="F187" s="57" t="str">
        <f t="shared" ref="F187:F198" si="109">IF(D187="","",(INT(E187)*24+(E187-INT(E187))*24))</f>
        <v/>
      </c>
      <c r="G187" s="58" t="str">
        <f t="shared" ref="G187:G198" si="110">IF(D187="","",IF(F187&gt;2,"Erreur","Ok"))</f>
        <v/>
      </c>
      <c r="H187" s="95"/>
      <c r="I187" s="95"/>
      <c r="J187" s="95"/>
      <c r="K187" s="59" t="str">
        <f t="shared" ref="K187:K198" si="111">IF(D187="","",H187+I187+J187)</f>
        <v/>
      </c>
      <c r="L187" s="59" t="str">
        <f t="shared" ref="L187:L198" si="112">IF(D187="","",(H187+J187)*F187)</f>
        <v/>
      </c>
      <c r="M187" s="59" t="str">
        <f t="shared" ref="M187:M198" si="113">IF(D187="","",(H187/6)+(J187/11))</f>
        <v/>
      </c>
      <c r="N187" s="59" t="str">
        <f t="shared" ref="N187:N198" si="114">IF(D187="","",F187*M187)</f>
        <v/>
      </c>
      <c r="O187" s="59" t="str">
        <f t="shared" ref="O187:O198" si="115">IF(D187="","",I187*F187)</f>
        <v/>
      </c>
      <c r="P187" s="59" t="str">
        <f t="shared" ref="P187:P198" si="116">IF(D187="","",IF(I187=0,0,(I187/7.33)*1.1))</f>
        <v/>
      </c>
      <c r="Q187" s="59" t="str">
        <f t="shared" ref="Q187:Q198" si="117">IF(D187="","",(F187*P187))</f>
        <v/>
      </c>
      <c r="R187" s="74" t="str">
        <f t="shared" ref="R187:R198" si="118">IF(F187="","",ROUNDUP(P187+M187,0)*F187)</f>
        <v/>
      </c>
      <c r="S187" s="59" t="str">
        <f t="shared" ref="S187:S198" si="119">IF(D187="","",K187*F187)</f>
        <v/>
      </c>
    </row>
    <row r="188" spans="3:19" ht="15" x14ac:dyDescent="0.25">
      <c r="C188" s="94"/>
      <c r="D188" s="94"/>
      <c r="E188" s="56" t="str">
        <f t="shared" si="108"/>
        <v/>
      </c>
      <c r="F188" s="57" t="str">
        <f t="shared" si="109"/>
        <v/>
      </c>
      <c r="G188" s="58" t="str">
        <f t="shared" si="110"/>
        <v/>
      </c>
      <c r="H188" s="95"/>
      <c r="I188" s="95"/>
      <c r="J188" s="95"/>
      <c r="K188" s="59" t="str">
        <f t="shared" si="111"/>
        <v/>
      </c>
      <c r="L188" s="59" t="str">
        <f t="shared" si="112"/>
        <v/>
      </c>
      <c r="M188" s="59" t="str">
        <f t="shared" si="113"/>
        <v/>
      </c>
      <c r="N188" s="59" t="str">
        <f t="shared" si="114"/>
        <v/>
      </c>
      <c r="O188" s="59" t="str">
        <f t="shared" si="115"/>
        <v/>
      </c>
      <c r="P188" s="59" t="str">
        <f t="shared" si="116"/>
        <v/>
      </c>
      <c r="Q188" s="59" t="str">
        <f t="shared" si="117"/>
        <v/>
      </c>
      <c r="R188" s="74" t="str">
        <f t="shared" si="118"/>
        <v/>
      </c>
      <c r="S188" s="59" t="str">
        <f t="shared" si="119"/>
        <v/>
      </c>
    </row>
    <row r="189" spans="3:19" ht="15" x14ac:dyDescent="0.25">
      <c r="C189" s="94"/>
      <c r="D189" s="94"/>
      <c r="E189" s="56" t="str">
        <f t="shared" si="108"/>
        <v/>
      </c>
      <c r="F189" s="57" t="str">
        <f t="shared" si="109"/>
        <v/>
      </c>
      <c r="G189" s="58" t="str">
        <f t="shared" si="110"/>
        <v/>
      </c>
      <c r="H189" s="95"/>
      <c r="I189" s="95"/>
      <c r="J189" s="95"/>
      <c r="K189" s="59" t="str">
        <f t="shared" si="111"/>
        <v/>
      </c>
      <c r="L189" s="59" t="str">
        <f t="shared" si="112"/>
        <v/>
      </c>
      <c r="M189" s="59" t="str">
        <f t="shared" si="113"/>
        <v/>
      </c>
      <c r="N189" s="59" t="str">
        <f t="shared" si="114"/>
        <v/>
      </c>
      <c r="O189" s="59" t="str">
        <f t="shared" si="115"/>
        <v/>
      </c>
      <c r="P189" s="59" t="str">
        <f t="shared" si="116"/>
        <v/>
      </c>
      <c r="Q189" s="59" t="str">
        <f t="shared" si="117"/>
        <v/>
      </c>
      <c r="R189" s="74" t="str">
        <f t="shared" si="118"/>
        <v/>
      </c>
      <c r="S189" s="59" t="str">
        <f t="shared" si="119"/>
        <v/>
      </c>
    </row>
    <row r="190" spans="3:19" ht="15" x14ac:dyDescent="0.25">
      <c r="C190" s="94"/>
      <c r="D190" s="94"/>
      <c r="E190" s="56" t="str">
        <f t="shared" si="108"/>
        <v/>
      </c>
      <c r="F190" s="57" t="str">
        <f t="shared" si="109"/>
        <v/>
      </c>
      <c r="G190" s="58" t="str">
        <f t="shared" si="110"/>
        <v/>
      </c>
      <c r="H190" s="95"/>
      <c r="I190" s="95"/>
      <c r="J190" s="95"/>
      <c r="K190" s="59" t="str">
        <f t="shared" si="111"/>
        <v/>
      </c>
      <c r="L190" s="59" t="str">
        <f t="shared" si="112"/>
        <v/>
      </c>
      <c r="M190" s="59" t="str">
        <f t="shared" si="113"/>
        <v/>
      </c>
      <c r="N190" s="59" t="str">
        <f t="shared" si="114"/>
        <v/>
      </c>
      <c r="O190" s="59" t="str">
        <f t="shared" si="115"/>
        <v/>
      </c>
      <c r="P190" s="59" t="str">
        <f t="shared" si="116"/>
        <v/>
      </c>
      <c r="Q190" s="59" t="str">
        <f t="shared" si="117"/>
        <v/>
      </c>
      <c r="R190" s="74" t="str">
        <f t="shared" si="118"/>
        <v/>
      </c>
      <c r="S190" s="59" t="str">
        <f t="shared" si="119"/>
        <v/>
      </c>
    </row>
    <row r="191" spans="3:19" ht="15" x14ac:dyDescent="0.25">
      <c r="C191" s="94"/>
      <c r="D191" s="94"/>
      <c r="E191" s="56" t="str">
        <f t="shared" si="108"/>
        <v/>
      </c>
      <c r="F191" s="57" t="str">
        <f t="shared" si="109"/>
        <v/>
      </c>
      <c r="G191" s="58" t="str">
        <f t="shared" si="110"/>
        <v/>
      </c>
      <c r="H191" s="95"/>
      <c r="I191" s="95"/>
      <c r="J191" s="95"/>
      <c r="K191" s="59" t="str">
        <f t="shared" si="111"/>
        <v/>
      </c>
      <c r="L191" s="59" t="str">
        <f t="shared" si="112"/>
        <v/>
      </c>
      <c r="M191" s="59" t="str">
        <f t="shared" si="113"/>
        <v/>
      </c>
      <c r="N191" s="59" t="str">
        <f t="shared" si="114"/>
        <v/>
      </c>
      <c r="O191" s="59" t="str">
        <f t="shared" si="115"/>
        <v/>
      </c>
      <c r="P191" s="59" t="str">
        <f t="shared" si="116"/>
        <v/>
      </c>
      <c r="Q191" s="59" t="str">
        <f t="shared" si="117"/>
        <v/>
      </c>
      <c r="R191" s="74" t="str">
        <f t="shared" si="118"/>
        <v/>
      </c>
      <c r="S191" s="59" t="str">
        <f t="shared" si="119"/>
        <v/>
      </c>
    </row>
    <row r="192" spans="3:19" ht="15" x14ac:dyDescent="0.25">
      <c r="C192" s="94"/>
      <c r="D192" s="94"/>
      <c r="E192" s="56" t="str">
        <f t="shared" si="108"/>
        <v/>
      </c>
      <c r="F192" s="57" t="str">
        <f t="shared" si="109"/>
        <v/>
      </c>
      <c r="G192" s="58" t="str">
        <f t="shared" si="110"/>
        <v/>
      </c>
      <c r="H192" s="95"/>
      <c r="I192" s="95"/>
      <c r="J192" s="95"/>
      <c r="K192" s="59" t="str">
        <f t="shared" si="111"/>
        <v/>
      </c>
      <c r="L192" s="59" t="str">
        <f t="shared" si="112"/>
        <v/>
      </c>
      <c r="M192" s="59" t="str">
        <f t="shared" si="113"/>
        <v/>
      </c>
      <c r="N192" s="59" t="str">
        <f t="shared" si="114"/>
        <v/>
      </c>
      <c r="O192" s="59" t="str">
        <f t="shared" si="115"/>
        <v/>
      </c>
      <c r="P192" s="59" t="str">
        <f t="shared" si="116"/>
        <v/>
      </c>
      <c r="Q192" s="59" t="str">
        <f t="shared" si="117"/>
        <v/>
      </c>
      <c r="R192" s="74" t="str">
        <f t="shared" si="118"/>
        <v/>
      </c>
      <c r="S192" s="59" t="str">
        <f t="shared" si="119"/>
        <v/>
      </c>
    </row>
    <row r="193" spans="3:19" ht="15" x14ac:dyDescent="0.25">
      <c r="C193" s="94"/>
      <c r="D193" s="94"/>
      <c r="E193" s="56" t="str">
        <f t="shared" si="108"/>
        <v/>
      </c>
      <c r="F193" s="57" t="str">
        <f t="shared" si="109"/>
        <v/>
      </c>
      <c r="G193" s="58" t="str">
        <f t="shared" si="110"/>
        <v/>
      </c>
      <c r="H193" s="95"/>
      <c r="I193" s="95"/>
      <c r="J193" s="95"/>
      <c r="K193" s="59" t="str">
        <f t="shared" si="111"/>
        <v/>
      </c>
      <c r="L193" s="59" t="str">
        <f t="shared" si="112"/>
        <v/>
      </c>
      <c r="M193" s="59" t="str">
        <f t="shared" si="113"/>
        <v/>
      </c>
      <c r="N193" s="59" t="str">
        <f t="shared" si="114"/>
        <v/>
      </c>
      <c r="O193" s="59" t="str">
        <f t="shared" si="115"/>
        <v/>
      </c>
      <c r="P193" s="59" t="str">
        <f t="shared" si="116"/>
        <v/>
      </c>
      <c r="Q193" s="59" t="str">
        <f t="shared" si="117"/>
        <v/>
      </c>
      <c r="R193" s="74" t="str">
        <f t="shared" si="118"/>
        <v/>
      </c>
      <c r="S193" s="59" t="str">
        <f t="shared" si="119"/>
        <v/>
      </c>
    </row>
    <row r="194" spans="3:19" ht="15" x14ac:dyDescent="0.25">
      <c r="C194" s="94"/>
      <c r="D194" s="94"/>
      <c r="E194" s="56" t="str">
        <f t="shared" si="108"/>
        <v/>
      </c>
      <c r="F194" s="57" t="str">
        <f t="shared" si="109"/>
        <v/>
      </c>
      <c r="G194" s="58" t="str">
        <f t="shared" si="110"/>
        <v/>
      </c>
      <c r="H194" s="95"/>
      <c r="I194" s="95"/>
      <c r="J194" s="95"/>
      <c r="K194" s="59" t="str">
        <f t="shared" si="111"/>
        <v/>
      </c>
      <c r="L194" s="59" t="str">
        <f t="shared" si="112"/>
        <v/>
      </c>
      <c r="M194" s="59" t="str">
        <f t="shared" si="113"/>
        <v/>
      </c>
      <c r="N194" s="59" t="str">
        <f t="shared" si="114"/>
        <v/>
      </c>
      <c r="O194" s="59" t="str">
        <f t="shared" si="115"/>
        <v/>
      </c>
      <c r="P194" s="59" t="str">
        <f t="shared" si="116"/>
        <v/>
      </c>
      <c r="Q194" s="59" t="str">
        <f t="shared" si="117"/>
        <v/>
      </c>
      <c r="R194" s="74" t="str">
        <f t="shared" si="118"/>
        <v/>
      </c>
      <c r="S194" s="59" t="str">
        <f t="shared" si="119"/>
        <v/>
      </c>
    </row>
    <row r="195" spans="3:19" ht="15" x14ac:dyDescent="0.25">
      <c r="C195" s="94"/>
      <c r="D195" s="94"/>
      <c r="E195" s="56" t="str">
        <f t="shared" si="108"/>
        <v/>
      </c>
      <c r="F195" s="57" t="str">
        <f t="shared" si="109"/>
        <v/>
      </c>
      <c r="G195" s="58" t="str">
        <f t="shared" si="110"/>
        <v/>
      </c>
      <c r="H195" s="95"/>
      <c r="I195" s="95"/>
      <c r="J195" s="95"/>
      <c r="K195" s="59" t="str">
        <f t="shared" si="111"/>
        <v/>
      </c>
      <c r="L195" s="59" t="str">
        <f t="shared" si="112"/>
        <v/>
      </c>
      <c r="M195" s="59" t="str">
        <f t="shared" si="113"/>
        <v/>
      </c>
      <c r="N195" s="59" t="str">
        <f t="shared" si="114"/>
        <v/>
      </c>
      <c r="O195" s="59" t="str">
        <f t="shared" si="115"/>
        <v/>
      </c>
      <c r="P195" s="59" t="str">
        <f t="shared" si="116"/>
        <v/>
      </c>
      <c r="Q195" s="59" t="str">
        <f t="shared" si="117"/>
        <v/>
      </c>
      <c r="R195" s="74" t="str">
        <f t="shared" si="118"/>
        <v/>
      </c>
      <c r="S195" s="59" t="str">
        <f t="shared" si="119"/>
        <v/>
      </c>
    </row>
    <row r="196" spans="3:19" ht="15" x14ac:dyDescent="0.25">
      <c r="C196" s="94"/>
      <c r="D196" s="94"/>
      <c r="E196" s="56" t="str">
        <f t="shared" si="108"/>
        <v/>
      </c>
      <c r="F196" s="57" t="str">
        <f t="shared" si="109"/>
        <v/>
      </c>
      <c r="G196" s="58" t="str">
        <f t="shared" si="110"/>
        <v/>
      </c>
      <c r="H196" s="95"/>
      <c r="I196" s="95"/>
      <c r="J196" s="95"/>
      <c r="K196" s="59" t="str">
        <f t="shared" si="111"/>
        <v/>
      </c>
      <c r="L196" s="59" t="str">
        <f t="shared" si="112"/>
        <v/>
      </c>
      <c r="M196" s="59" t="str">
        <f t="shared" si="113"/>
        <v/>
      </c>
      <c r="N196" s="59" t="str">
        <f t="shared" si="114"/>
        <v/>
      </c>
      <c r="O196" s="59" t="str">
        <f t="shared" si="115"/>
        <v/>
      </c>
      <c r="P196" s="59" t="str">
        <f t="shared" si="116"/>
        <v/>
      </c>
      <c r="Q196" s="59" t="str">
        <f t="shared" si="117"/>
        <v/>
      </c>
      <c r="R196" s="74" t="str">
        <f t="shared" si="118"/>
        <v/>
      </c>
      <c r="S196" s="59" t="str">
        <f t="shared" si="119"/>
        <v/>
      </c>
    </row>
    <row r="197" spans="3:19" ht="15" x14ac:dyDescent="0.25">
      <c r="C197" s="94"/>
      <c r="D197" s="94"/>
      <c r="E197" s="56" t="str">
        <f t="shared" si="108"/>
        <v/>
      </c>
      <c r="F197" s="57" t="str">
        <f t="shared" si="109"/>
        <v/>
      </c>
      <c r="G197" s="58" t="str">
        <f t="shared" si="110"/>
        <v/>
      </c>
      <c r="H197" s="95"/>
      <c r="I197" s="95"/>
      <c r="J197" s="95"/>
      <c r="K197" s="59" t="str">
        <f t="shared" si="111"/>
        <v/>
      </c>
      <c r="L197" s="59" t="str">
        <f t="shared" si="112"/>
        <v/>
      </c>
      <c r="M197" s="59" t="str">
        <f t="shared" si="113"/>
        <v/>
      </c>
      <c r="N197" s="59" t="str">
        <f t="shared" si="114"/>
        <v/>
      </c>
      <c r="O197" s="59" t="str">
        <f t="shared" si="115"/>
        <v/>
      </c>
      <c r="P197" s="59" t="str">
        <f t="shared" si="116"/>
        <v/>
      </c>
      <c r="Q197" s="59" t="str">
        <f t="shared" si="117"/>
        <v/>
      </c>
      <c r="R197" s="74" t="str">
        <f t="shared" si="118"/>
        <v/>
      </c>
      <c r="S197" s="59" t="str">
        <f t="shared" si="119"/>
        <v/>
      </c>
    </row>
    <row r="198" spans="3:19" ht="15" x14ac:dyDescent="0.25">
      <c r="C198" s="94"/>
      <c r="D198" s="94"/>
      <c r="E198" s="56" t="str">
        <f t="shared" si="108"/>
        <v/>
      </c>
      <c r="F198" s="57" t="str">
        <f t="shared" si="109"/>
        <v/>
      </c>
      <c r="G198" s="58" t="str">
        <f t="shared" si="110"/>
        <v/>
      </c>
      <c r="H198" s="95"/>
      <c r="I198" s="95"/>
      <c r="J198" s="95"/>
      <c r="K198" s="59" t="str">
        <f t="shared" si="111"/>
        <v/>
      </c>
      <c r="L198" s="59" t="str">
        <f t="shared" si="112"/>
        <v/>
      </c>
      <c r="M198" s="59" t="str">
        <f t="shared" si="113"/>
        <v/>
      </c>
      <c r="N198" s="59" t="str">
        <f t="shared" si="114"/>
        <v/>
      </c>
      <c r="O198" s="59" t="str">
        <f t="shared" si="115"/>
        <v/>
      </c>
      <c r="P198" s="59" t="str">
        <f t="shared" si="116"/>
        <v/>
      </c>
      <c r="Q198" s="59" t="str">
        <f t="shared" si="117"/>
        <v/>
      </c>
      <c r="R198" s="74" t="str">
        <f t="shared" si="118"/>
        <v/>
      </c>
      <c r="S198" s="59" t="str">
        <f t="shared" si="119"/>
        <v/>
      </c>
    </row>
    <row r="199" spans="3:19" ht="15" x14ac:dyDescent="0.25">
      <c r="C199" s="61"/>
      <c r="D199" s="61"/>
      <c r="E199" s="61"/>
      <c r="F199" s="61"/>
      <c r="G199" s="61"/>
      <c r="H199" s="61"/>
      <c r="I199" s="61"/>
      <c r="J199" s="61"/>
      <c r="K199" s="61"/>
      <c r="L199" s="63">
        <f>SUM(L186:L198)</f>
        <v>0</v>
      </c>
      <c r="M199" s="61"/>
      <c r="N199" s="63">
        <f>SUM(N186:N198)</f>
        <v>0</v>
      </c>
      <c r="O199" s="63">
        <f>SUM(O186:O198)</f>
        <v>0</v>
      </c>
      <c r="P199" s="61"/>
      <c r="Q199" s="63">
        <f>SUM(Q186:Q198)</f>
        <v>0</v>
      </c>
      <c r="R199" s="63">
        <f>SUM(R186:R198)</f>
        <v>0</v>
      </c>
      <c r="S199" s="63">
        <f>SUM(S186:S198)</f>
        <v>0</v>
      </c>
    </row>
    <row r="200" spans="3:19" ht="15" x14ac:dyDescent="0.25">
      <c r="C200" s="49" t="s">
        <v>94</v>
      </c>
    </row>
    <row r="201" spans="3:19" x14ac:dyDescent="0.2">
      <c r="C201" s="51"/>
    </row>
    <row r="202" spans="3:19" ht="12.75" customHeight="1" x14ac:dyDescent="0.2">
      <c r="C202" s="161" t="s">
        <v>84</v>
      </c>
      <c r="D202" s="162"/>
      <c r="E202" s="162"/>
      <c r="F202" s="162"/>
      <c r="G202" s="98"/>
      <c r="H202" s="165" t="s">
        <v>85</v>
      </c>
      <c r="I202" s="166"/>
      <c r="J202" s="100"/>
      <c r="K202" s="167" t="s">
        <v>86</v>
      </c>
      <c r="L202" s="167" t="s">
        <v>124</v>
      </c>
      <c r="M202" s="169" t="s">
        <v>123</v>
      </c>
      <c r="N202" s="170"/>
      <c r="O202" s="167" t="s">
        <v>125</v>
      </c>
      <c r="P202" s="169" t="s">
        <v>122</v>
      </c>
      <c r="Q202" s="170"/>
      <c r="R202" s="159" t="s">
        <v>142</v>
      </c>
      <c r="S202" s="127" t="s">
        <v>87</v>
      </c>
    </row>
    <row r="203" spans="3:19" x14ac:dyDescent="0.2">
      <c r="C203" s="163"/>
      <c r="D203" s="164"/>
      <c r="E203" s="164"/>
      <c r="F203" s="164"/>
      <c r="G203" s="99"/>
      <c r="H203" s="53" t="s">
        <v>103</v>
      </c>
      <c r="I203" s="53" t="s">
        <v>146</v>
      </c>
      <c r="J203" s="53" t="s">
        <v>88</v>
      </c>
      <c r="K203" s="168"/>
      <c r="L203" s="168"/>
      <c r="M203" s="52" t="s">
        <v>89</v>
      </c>
      <c r="N203" s="54" t="s">
        <v>90</v>
      </c>
      <c r="O203" s="168"/>
      <c r="P203" s="52" t="s">
        <v>89</v>
      </c>
      <c r="Q203" s="54" t="s">
        <v>90</v>
      </c>
      <c r="R203" s="160"/>
      <c r="S203" s="128" t="s">
        <v>90</v>
      </c>
    </row>
    <row r="204" spans="3:19" ht="15" x14ac:dyDescent="0.25">
      <c r="C204" s="94"/>
      <c r="D204" s="94"/>
      <c r="E204" s="56" t="str">
        <f t="shared" ref="E204:E216" si="120">IF(D204="","",D204-C204)</f>
        <v/>
      </c>
      <c r="F204" s="57" t="str">
        <f>IF(D204="","",(INT(E204)*24+(E204-INT(E204))*24))</f>
        <v/>
      </c>
      <c r="G204" s="58" t="str">
        <f>IF(D204="","",IF(F204&gt;2,"Erreur","Ok"))</f>
        <v/>
      </c>
      <c r="H204" s="95"/>
      <c r="I204" s="95"/>
      <c r="J204" s="95"/>
      <c r="K204" s="59" t="str">
        <f>IF(D204="","",H204+I204+J204)</f>
        <v/>
      </c>
      <c r="L204" s="59" t="str">
        <f>IF(D204="","",(H204+J204)*F204)</f>
        <v/>
      </c>
      <c r="M204" s="59" t="str">
        <f>IF(D204="","",(H204/6)+(J204/11))</f>
        <v/>
      </c>
      <c r="N204" s="59" t="str">
        <f>IF(D204="","",F204*M204)</f>
        <v/>
      </c>
      <c r="O204" s="59" t="str">
        <f>IF(D204="","",I204*F204)</f>
        <v/>
      </c>
      <c r="P204" s="59" t="str">
        <f>IF(D204="","",IF(I204=0,0,(I204/7.33)*1.1))</f>
        <v/>
      </c>
      <c r="Q204" s="59" t="str">
        <f>IF(D204="","",(F204*P204))</f>
        <v/>
      </c>
      <c r="R204" s="74" t="str">
        <f>IF(F204="","",ROUNDUP(P204+M204,0)*F204)</f>
        <v/>
      </c>
      <c r="S204" s="59" t="str">
        <f>IF(D204="","",K204*F204)</f>
        <v/>
      </c>
    </row>
    <row r="205" spans="3:19" ht="15" x14ac:dyDescent="0.25">
      <c r="C205" s="94"/>
      <c r="D205" s="94"/>
      <c r="E205" s="56" t="str">
        <f t="shared" si="120"/>
        <v/>
      </c>
      <c r="F205" s="57" t="str">
        <f t="shared" ref="F205:F216" si="121">IF(D205="","",(INT(E205)*24+(E205-INT(E205))*24))</f>
        <v/>
      </c>
      <c r="G205" s="58" t="str">
        <f t="shared" ref="G205:G216" si="122">IF(D205="","",IF(F205&gt;2,"Erreur","Ok"))</f>
        <v/>
      </c>
      <c r="H205" s="95"/>
      <c r="I205" s="95"/>
      <c r="J205" s="95"/>
      <c r="K205" s="59" t="str">
        <f t="shared" ref="K205:K216" si="123">IF(D205="","",H205+I205+J205)</f>
        <v/>
      </c>
      <c r="L205" s="59" t="str">
        <f t="shared" ref="L205:L216" si="124">IF(D205="","",(H205+J205)*F205)</f>
        <v/>
      </c>
      <c r="M205" s="59" t="str">
        <f t="shared" ref="M205:M216" si="125">IF(D205="","",(H205/6)+(J205/11))</f>
        <v/>
      </c>
      <c r="N205" s="59" t="str">
        <f t="shared" ref="N205:N216" si="126">IF(D205="","",F205*M205)</f>
        <v/>
      </c>
      <c r="O205" s="59" t="str">
        <f t="shared" ref="O205:O216" si="127">IF(D205="","",I205*F205)</f>
        <v/>
      </c>
      <c r="P205" s="59" t="str">
        <f t="shared" ref="P205:P216" si="128">IF(D205="","",IF(I205=0,0,(I205/7.33)*1.1))</f>
        <v/>
      </c>
      <c r="Q205" s="59" t="str">
        <f t="shared" ref="Q205:Q216" si="129">IF(D205="","",(F205*P205))</f>
        <v/>
      </c>
      <c r="R205" s="74" t="str">
        <f t="shared" ref="R205:R216" si="130">IF(F205="","",ROUNDUP(P205+M205,0)*F205)</f>
        <v/>
      </c>
      <c r="S205" s="59" t="str">
        <f t="shared" ref="S205:S216" si="131">IF(D205="","",K205*F205)</f>
        <v/>
      </c>
    </row>
    <row r="206" spans="3:19" ht="15" x14ac:dyDescent="0.25">
      <c r="C206" s="94"/>
      <c r="D206" s="94"/>
      <c r="E206" s="56" t="str">
        <f t="shared" si="120"/>
        <v/>
      </c>
      <c r="F206" s="57" t="str">
        <f t="shared" si="121"/>
        <v/>
      </c>
      <c r="G206" s="58" t="str">
        <f t="shared" si="122"/>
        <v/>
      </c>
      <c r="H206" s="95"/>
      <c r="I206" s="95"/>
      <c r="J206" s="95"/>
      <c r="K206" s="59" t="str">
        <f t="shared" si="123"/>
        <v/>
      </c>
      <c r="L206" s="59" t="str">
        <f t="shared" si="124"/>
        <v/>
      </c>
      <c r="M206" s="59" t="str">
        <f t="shared" si="125"/>
        <v/>
      </c>
      <c r="N206" s="59" t="str">
        <f t="shared" si="126"/>
        <v/>
      </c>
      <c r="O206" s="59" t="str">
        <f t="shared" si="127"/>
        <v/>
      </c>
      <c r="P206" s="59" t="str">
        <f t="shared" si="128"/>
        <v/>
      </c>
      <c r="Q206" s="59" t="str">
        <f t="shared" si="129"/>
        <v/>
      </c>
      <c r="R206" s="74" t="str">
        <f t="shared" si="130"/>
        <v/>
      </c>
      <c r="S206" s="59" t="str">
        <f t="shared" si="131"/>
        <v/>
      </c>
    </row>
    <row r="207" spans="3:19" ht="15" x14ac:dyDescent="0.25">
      <c r="C207" s="94"/>
      <c r="D207" s="94"/>
      <c r="E207" s="56" t="str">
        <f t="shared" si="120"/>
        <v/>
      </c>
      <c r="F207" s="57" t="str">
        <f t="shared" si="121"/>
        <v/>
      </c>
      <c r="G207" s="58" t="str">
        <f t="shared" si="122"/>
        <v/>
      </c>
      <c r="H207" s="95"/>
      <c r="I207" s="95"/>
      <c r="J207" s="95"/>
      <c r="K207" s="59" t="str">
        <f t="shared" si="123"/>
        <v/>
      </c>
      <c r="L207" s="59" t="str">
        <f t="shared" si="124"/>
        <v/>
      </c>
      <c r="M207" s="59" t="str">
        <f t="shared" si="125"/>
        <v/>
      </c>
      <c r="N207" s="59" t="str">
        <f t="shared" si="126"/>
        <v/>
      </c>
      <c r="O207" s="59" t="str">
        <f t="shared" si="127"/>
        <v/>
      </c>
      <c r="P207" s="59" t="str">
        <f t="shared" si="128"/>
        <v/>
      </c>
      <c r="Q207" s="59" t="str">
        <f t="shared" si="129"/>
        <v/>
      </c>
      <c r="R207" s="74" t="str">
        <f t="shared" si="130"/>
        <v/>
      </c>
      <c r="S207" s="59" t="str">
        <f t="shared" si="131"/>
        <v/>
      </c>
    </row>
    <row r="208" spans="3:19" ht="15" x14ac:dyDescent="0.25">
      <c r="C208" s="94"/>
      <c r="D208" s="94"/>
      <c r="E208" s="56" t="str">
        <f t="shared" si="120"/>
        <v/>
      </c>
      <c r="F208" s="57" t="str">
        <f t="shared" si="121"/>
        <v/>
      </c>
      <c r="G208" s="58" t="str">
        <f t="shared" si="122"/>
        <v/>
      </c>
      <c r="H208" s="95"/>
      <c r="I208" s="95"/>
      <c r="J208" s="95"/>
      <c r="K208" s="59" t="str">
        <f t="shared" si="123"/>
        <v/>
      </c>
      <c r="L208" s="59" t="str">
        <f t="shared" si="124"/>
        <v/>
      </c>
      <c r="M208" s="59" t="str">
        <f t="shared" si="125"/>
        <v/>
      </c>
      <c r="N208" s="59" t="str">
        <f t="shared" si="126"/>
        <v/>
      </c>
      <c r="O208" s="59" t="str">
        <f t="shared" si="127"/>
        <v/>
      </c>
      <c r="P208" s="59" t="str">
        <f t="shared" si="128"/>
        <v/>
      </c>
      <c r="Q208" s="59" t="str">
        <f t="shared" si="129"/>
        <v/>
      </c>
      <c r="R208" s="74" t="str">
        <f t="shared" si="130"/>
        <v/>
      </c>
      <c r="S208" s="59" t="str">
        <f t="shared" si="131"/>
        <v/>
      </c>
    </row>
    <row r="209" spans="3:19" ht="15" x14ac:dyDescent="0.25">
      <c r="C209" s="94"/>
      <c r="D209" s="94"/>
      <c r="E209" s="56" t="str">
        <f t="shared" si="120"/>
        <v/>
      </c>
      <c r="F209" s="57" t="str">
        <f t="shared" si="121"/>
        <v/>
      </c>
      <c r="G209" s="58" t="str">
        <f t="shared" si="122"/>
        <v/>
      </c>
      <c r="H209" s="95"/>
      <c r="I209" s="95"/>
      <c r="J209" s="95"/>
      <c r="K209" s="59" t="str">
        <f t="shared" si="123"/>
        <v/>
      </c>
      <c r="L209" s="59" t="str">
        <f t="shared" si="124"/>
        <v/>
      </c>
      <c r="M209" s="59" t="str">
        <f t="shared" si="125"/>
        <v/>
      </c>
      <c r="N209" s="59" t="str">
        <f t="shared" si="126"/>
        <v/>
      </c>
      <c r="O209" s="59" t="str">
        <f t="shared" si="127"/>
        <v/>
      </c>
      <c r="P209" s="59" t="str">
        <f t="shared" si="128"/>
        <v/>
      </c>
      <c r="Q209" s="59" t="str">
        <f t="shared" si="129"/>
        <v/>
      </c>
      <c r="R209" s="74" t="str">
        <f t="shared" si="130"/>
        <v/>
      </c>
      <c r="S209" s="59" t="str">
        <f t="shared" si="131"/>
        <v/>
      </c>
    </row>
    <row r="210" spans="3:19" ht="15" x14ac:dyDescent="0.25">
      <c r="C210" s="94"/>
      <c r="D210" s="94"/>
      <c r="E210" s="56" t="str">
        <f t="shared" si="120"/>
        <v/>
      </c>
      <c r="F210" s="57" t="str">
        <f t="shared" si="121"/>
        <v/>
      </c>
      <c r="G210" s="58" t="str">
        <f t="shared" si="122"/>
        <v/>
      </c>
      <c r="H210" s="95"/>
      <c r="I210" s="95"/>
      <c r="J210" s="95"/>
      <c r="K210" s="59" t="str">
        <f t="shared" si="123"/>
        <v/>
      </c>
      <c r="L210" s="59" t="str">
        <f t="shared" si="124"/>
        <v/>
      </c>
      <c r="M210" s="59" t="str">
        <f t="shared" si="125"/>
        <v/>
      </c>
      <c r="N210" s="59" t="str">
        <f t="shared" si="126"/>
        <v/>
      </c>
      <c r="O210" s="59" t="str">
        <f t="shared" si="127"/>
        <v/>
      </c>
      <c r="P210" s="59" t="str">
        <f t="shared" si="128"/>
        <v/>
      </c>
      <c r="Q210" s="59" t="str">
        <f t="shared" si="129"/>
        <v/>
      </c>
      <c r="R210" s="74" t="str">
        <f t="shared" si="130"/>
        <v/>
      </c>
      <c r="S210" s="59" t="str">
        <f t="shared" si="131"/>
        <v/>
      </c>
    </row>
    <row r="211" spans="3:19" ht="15" x14ac:dyDescent="0.25">
      <c r="C211" s="94"/>
      <c r="D211" s="94"/>
      <c r="E211" s="56" t="str">
        <f t="shared" si="120"/>
        <v/>
      </c>
      <c r="F211" s="57" t="str">
        <f t="shared" si="121"/>
        <v/>
      </c>
      <c r="G211" s="58" t="str">
        <f t="shared" si="122"/>
        <v/>
      </c>
      <c r="H211" s="95"/>
      <c r="I211" s="95"/>
      <c r="J211" s="95"/>
      <c r="K211" s="59" t="str">
        <f t="shared" si="123"/>
        <v/>
      </c>
      <c r="L211" s="59" t="str">
        <f t="shared" si="124"/>
        <v/>
      </c>
      <c r="M211" s="59" t="str">
        <f t="shared" si="125"/>
        <v/>
      </c>
      <c r="N211" s="59" t="str">
        <f t="shared" si="126"/>
        <v/>
      </c>
      <c r="O211" s="59" t="str">
        <f t="shared" si="127"/>
        <v/>
      </c>
      <c r="P211" s="59" t="str">
        <f t="shared" si="128"/>
        <v/>
      </c>
      <c r="Q211" s="59" t="str">
        <f t="shared" si="129"/>
        <v/>
      </c>
      <c r="R211" s="74" t="str">
        <f t="shared" si="130"/>
        <v/>
      </c>
      <c r="S211" s="59" t="str">
        <f t="shared" si="131"/>
        <v/>
      </c>
    </row>
    <row r="212" spans="3:19" ht="15" x14ac:dyDescent="0.25">
      <c r="C212" s="94"/>
      <c r="D212" s="94"/>
      <c r="E212" s="56" t="str">
        <f t="shared" si="120"/>
        <v/>
      </c>
      <c r="F212" s="57" t="str">
        <f t="shared" si="121"/>
        <v/>
      </c>
      <c r="G212" s="58" t="str">
        <f t="shared" si="122"/>
        <v/>
      </c>
      <c r="H212" s="95"/>
      <c r="I212" s="95"/>
      <c r="J212" s="95"/>
      <c r="K212" s="59" t="str">
        <f t="shared" si="123"/>
        <v/>
      </c>
      <c r="L212" s="59" t="str">
        <f t="shared" si="124"/>
        <v/>
      </c>
      <c r="M212" s="59" t="str">
        <f t="shared" si="125"/>
        <v/>
      </c>
      <c r="N212" s="59" t="str">
        <f t="shared" si="126"/>
        <v/>
      </c>
      <c r="O212" s="59" t="str">
        <f t="shared" si="127"/>
        <v/>
      </c>
      <c r="P212" s="59" t="str">
        <f t="shared" si="128"/>
        <v/>
      </c>
      <c r="Q212" s="59" t="str">
        <f t="shared" si="129"/>
        <v/>
      </c>
      <c r="R212" s="74" t="str">
        <f t="shared" si="130"/>
        <v/>
      </c>
      <c r="S212" s="59" t="str">
        <f t="shared" si="131"/>
        <v/>
      </c>
    </row>
    <row r="213" spans="3:19" ht="15" x14ac:dyDescent="0.25">
      <c r="C213" s="94"/>
      <c r="D213" s="94"/>
      <c r="E213" s="56" t="str">
        <f t="shared" si="120"/>
        <v/>
      </c>
      <c r="F213" s="57" t="str">
        <f t="shared" si="121"/>
        <v/>
      </c>
      <c r="G213" s="58" t="str">
        <f t="shared" si="122"/>
        <v/>
      </c>
      <c r="H213" s="95"/>
      <c r="I213" s="95"/>
      <c r="J213" s="95"/>
      <c r="K213" s="59" t="str">
        <f t="shared" si="123"/>
        <v/>
      </c>
      <c r="L213" s="59" t="str">
        <f t="shared" si="124"/>
        <v/>
      </c>
      <c r="M213" s="59" t="str">
        <f t="shared" si="125"/>
        <v/>
      </c>
      <c r="N213" s="59" t="str">
        <f t="shared" si="126"/>
        <v/>
      </c>
      <c r="O213" s="59" t="str">
        <f t="shared" si="127"/>
        <v/>
      </c>
      <c r="P213" s="59" t="str">
        <f t="shared" si="128"/>
        <v/>
      </c>
      <c r="Q213" s="59" t="str">
        <f t="shared" si="129"/>
        <v/>
      </c>
      <c r="R213" s="74" t="str">
        <f t="shared" si="130"/>
        <v/>
      </c>
      <c r="S213" s="59" t="str">
        <f t="shared" si="131"/>
        <v/>
      </c>
    </row>
    <row r="214" spans="3:19" ht="15" x14ac:dyDescent="0.25">
      <c r="C214" s="94"/>
      <c r="D214" s="94"/>
      <c r="E214" s="56" t="str">
        <f t="shared" si="120"/>
        <v/>
      </c>
      <c r="F214" s="57" t="str">
        <f t="shared" si="121"/>
        <v/>
      </c>
      <c r="G214" s="58" t="str">
        <f t="shared" si="122"/>
        <v/>
      </c>
      <c r="H214" s="95"/>
      <c r="I214" s="95"/>
      <c r="J214" s="95"/>
      <c r="K214" s="59" t="str">
        <f t="shared" si="123"/>
        <v/>
      </c>
      <c r="L214" s="59" t="str">
        <f t="shared" si="124"/>
        <v/>
      </c>
      <c r="M214" s="59" t="str">
        <f t="shared" si="125"/>
        <v/>
      </c>
      <c r="N214" s="59" t="str">
        <f t="shared" si="126"/>
        <v/>
      </c>
      <c r="O214" s="59" t="str">
        <f t="shared" si="127"/>
        <v/>
      </c>
      <c r="P214" s="59" t="str">
        <f t="shared" si="128"/>
        <v/>
      </c>
      <c r="Q214" s="59" t="str">
        <f t="shared" si="129"/>
        <v/>
      </c>
      <c r="R214" s="74" t="str">
        <f t="shared" si="130"/>
        <v/>
      </c>
      <c r="S214" s="59" t="str">
        <f t="shared" si="131"/>
        <v/>
      </c>
    </row>
    <row r="215" spans="3:19" ht="15" x14ac:dyDescent="0.25">
      <c r="C215" s="94"/>
      <c r="D215" s="94"/>
      <c r="E215" s="56" t="str">
        <f t="shared" si="120"/>
        <v/>
      </c>
      <c r="F215" s="57" t="str">
        <f t="shared" si="121"/>
        <v/>
      </c>
      <c r="G215" s="58" t="str">
        <f t="shared" si="122"/>
        <v/>
      </c>
      <c r="H215" s="95"/>
      <c r="I215" s="95"/>
      <c r="J215" s="95"/>
      <c r="K215" s="59" t="str">
        <f t="shared" si="123"/>
        <v/>
      </c>
      <c r="L215" s="59" t="str">
        <f t="shared" si="124"/>
        <v/>
      </c>
      <c r="M215" s="59" t="str">
        <f t="shared" si="125"/>
        <v/>
      </c>
      <c r="N215" s="59" t="str">
        <f t="shared" si="126"/>
        <v/>
      </c>
      <c r="O215" s="59" t="str">
        <f t="shared" si="127"/>
        <v/>
      </c>
      <c r="P215" s="59" t="str">
        <f t="shared" si="128"/>
        <v/>
      </c>
      <c r="Q215" s="59" t="str">
        <f t="shared" si="129"/>
        <v/>
      </c>
      <c r="R215" s="74" t="str">
        <f t="shared" si="130"/>
        <v/>
      </c>
      <c r="S215" s="59" t="str">
        <f t="shared" si="131"/>
        <v/>
      </c>
    </row>
    <row r="216" spans="3:19" ht="15" x14ac:dyDescent="0.25">
      <c r="C216" s="94"/>
      <c r="D216" s="94"/>
      <c r="E216" s="56" t="str">
        <f t="shared" si="120"/>
        <v/>
      </c>
      <c r="F216" s="57" t="str">
        <f t="shared" si="121"/>
        <v/>
      </c>
      <c r="G216" s="58" t="str">
        <f t="shared" si="122"/>
        <v/>
      </c>
      <c r="H216" s="95"/>
      <c r="I216" s="95"/>
      <c r="J216" s="95"/>
      <c r="K216" s="59" t="str">
        <f t="shared" si="123"/>
        <v/>
      </c>
      <c r="L216" s="59" t="str">
        <f t="shared" si="124"/>
        <v/>
      </c>
      <c r="M216" s="59" t="str">
        <f t="shared" si="125"/>
        <v/>
      </c>
      <c r="N216" s="59" t="str">
        <f t="shared" si="126"/>
        <v/>
      </c>
      <c r="O216" s="59" t="str">
        <f t="shared" si="127"/>
        <v/>
      </c>
      <c r="P216" s="59" t="str">
        <f t="shared" si="128"/>
        <v/>
      </c>
      <c r="Q216" s="59" t="str">
        <f t="shared" si="129"/>
        <v/>
      </c>
      <c r="R216" s="74" t="str">
        <f t="shared" si="130"/>
        <v/>
      </c>
      <c r="S216" s="59" t="str">
        <f t="shared" si="131"/>
        <v/>
      </c>
    </row>
    <row r="217" spans="3:19" ht="15" x14ac:dyDescent="0.25">
      <c r="C217" s="61"/>
      <c r="D217" s="61"/>
      <c r="E217" s="61"/>
      <c r="F217" s="61"/>
      <c r="G217" s="61"/>
      <c r="H217" s="61"/>
      <c r="I217" s="61"/>
      <c r="J217" s="61"/>
      <c r="K217" s="61"/>
      <c r="L217" s="63">
        <f>SUM(L204:L216)</f>
        <v>0</v>
      </c>
      <c r="M217" s="61"/>
      <c r="N217" s="63">
        <f>SUM(N204:N216)</f>
        <v>0</v>
      </c>
      <c r="O217" s="63">
        <f>SUM(O204:O216)</f>
        <v>0</v>
      </c>
      <c r="P217" s="61"/>
      <c r="Q217" s="63">
        <f>SUM(Q204:Q216)</f>
        <v>0</v>
      </c>
      <c r="R217" s="63">
        <f>SUM(R204:R216)</f>
        <v>0</v>
      </c>
      <c r="S217" s="63">
        <f>SUM(S204:S216)</f>
        <v>0</v>
      </c>
    </row>
    <row r="218" spans="3:19" ht="15" x14ac:dyDescent="0.25">
      <c r="C218" s="49" t="s">
        <v>95</v>
      </c>
    </row>
    <row r="219" spans="3:19" x14ac:dyDescent="0.2">
      <c r="C219" s="51"/>
    </row>
    <row r="220" spans="3:19" ht="12.75" customHeight="1" x14ac:dyDescent="0.2">
      <c r="C220" s="161" t="s">
        <v>84</v>
      </c>
      <c r="D220" s="162"/>
      <c r="E220" s="162"/>
      <c r="F220" s="162"/>
      <c r="G220" s="98"/>
      <c r="H220" s="165" t="s">
        <v>85</v>
      </c>
      <c r="I220" s="166"/>
      <c r="J220" s="100"/>
      <c r="K220" s="167" t="s">
        <v>86</v>
      </c>
      <c r="L220" s="167" t="s">
        <v>124</v>
      </c>
      <c r="M220" s="169" t="s">
        <v>123</v>
      </c>
      <c r="N220" s="170"/>
      <c r="O220" s="167" t="s">
        <v>125</v>
      </c>
      <c r="P220" s="169" t="s">
        <v>122</v>
      </c>
      <c r="Q220" s="170"/>
      <c r="R220" s="159" t="s">
        <v>142</v>
      </c>
      <c r="S220" s="127" t="s">
        <v>87</v>
      </c>
    </row>
    <row r="221" spans="3:19" x14ac:dyDescent="0.2">
      <c r="C221" s="163"/>
      <c r="D221" s="164"/>
      <c r="E221" s="164"/>
      <c r="F221" s="164"/>
      <c r="G221" s="99"/>
      <c r="H221" s="53" t="s">
        <v>103</v>
      </c>
      <c r="I221" s="53" t="s">
        <v>146</v>
      </c>
      <c r="J221" s="53" t="s">
        <v>88</v>
      </c>
      <c r="K221" s="168"/>
      <c r="L221" s="168"/>
      <c r="M221" s="52" t="s">
        <v>89</v>
      </c>
      <c r="N221" s="54" t="s">
        <v>90</v>
      </c>
      <c r="O221" s="168"/>
      <c r="P221" s="52" t="s">
        <v>89</v>
      </c>
      <c r="Q221" s="54" t="s">
        <v>90</v>
      </c>
      <c r="R221" s="160"/>
      <c r="S221" s="128" t="s">
        <v>90</v>
      </c>
    </row>
    <row r="222" spans="3:19" ht="15" x14ac:dyDescent="0.25">
      <c r="C222" s="94"/>
      <c r="D222" s="94"/>
      <c r="E222" s="56" t="str">
        <f t="shared" ref="E222:E234" si="132">IF(D222="","",D222-C222)</f>
        <v/>
      </c>
      <c r="F222" s="57" t="str">
        <f>IF(D222="","",(INT(E222)*24+(E222-INT(E222))*24))</f>
        <v/>
      </c>
      <c r="G222" s="58" t="str">
        <f>IF(D222="","",IF(F222&gt;2,"Erreur","Ok"))</f>
        <v/>
      </c>
      <c r="H222" s="95"/>
      <c r="I222" s="95"/>
      <c r="J222" s="95"/>
      <c r="K222" s="59" t="str">
        <f>IF(D222="","",H222+I222+J222)</f>
        <v/>
      </c>
      <c r="L222" s="59" t="str">
        <f>IF(D222="","",(H222+J222)*F222)</f>
        <v/>
      </c>
      <c r="M222" s="59" t="str">
        <f>IF(D222="","",(H222/6)+(J222/11))</f>
        <v/>
      </c>
      <c r="N222" s="59" t="str">
        <f>IF(D222="","",F222*M222)</f>
        <v/>
      </c>
      <c r="O222" s="59" t="str">
        <f>IF(D222="","",I222*F222)</f>
        <v/>
      </c>
      <c r="P222" s="59" t="str">
        <f>IF(D222="","",IF(I222=0,0,(I222/7.33)*1.1))</f>
        <v/>
      </c>
      <c r="Q222" s="59" t="str">
        <f>IF(D222="","",(F222*P222))</f>
        <v/>
      </c>
      <c r="R222" s="74" t="str">
        <f>IF(F222="","",ROUNDUP(P222+M222,0)*F222)</f>
        <v/>
      </c>
      <c r="S222" s="59" t="str">
        <f>IF(D222="","",K222*F222)</f>
        <v/>
      </c>
    </row>
    <row r="223" spans="3:19" ht="15" x14ac:dyDescent="0.25">
      <c r="C223" s="94"/>
      <c r="D223" s="94"/>
      <c r="E223" s="56" t="str">
        <f t="shared" si="132"/>
        <v/>
      </c>
      <c r="F223" s="57" t="str">
        <f t="shared" ref="F223:F234" si="133">IF(D223="","",(INT(E223)*24+(E223-INT(E223))*24))</f>
        <v/>
      </c>
      <c r="G223" s="58" t="str">
        <f t="shared" ref="G223:G234" si="134">IF(D223="","",IF(F223&gt;2,"Erreur","Ok"))</f>
        <v/>
      </c>
      <c r="H223" s="95"/>
      <c r="I223" s="95"/>
      <c r="J223" s="95"/>
      <c r="K223" s="59" t="str">
        <f t="shared" ref="K223:K234" si="135">IF(D223="","",H223+I223+J223)</f>
        <v/>
      </c>
      <c r="L223" s="59" t="str">
        <f t="shared" ref="L223:L234" si="136">IF(D223="","",(H223+J223)*F223)</f>
        <v/>
      </c>
      <c r="M223" s="59" t="str">
        <f t="shared" ref="M223:M234" si="137">IF(D223="","",(H223/6)+(J223/11))</f>
        <v/>
      </c>
      <c r="N223" s="59" t="str">
        <f t="shared" ref="N223:N234" si="138">IF(D223="","",F223*M223)</f>
        <v/>
      </c>
      <c r="O223" s="59" t="str">
        <f t="shared" ref="O223:O234" si="139">IF(D223="","",I223*F223)</f>
        <v/>
      </c>
      <c r="P223" s="59" t="str">
        <f t="shared" ref="P223:P234" si="140">IF(D223="","",IF(I223=0,0,(I223/7.33)*1.1))</f>
        <v/>
      </c>
      <c r="Q223" s="59" t="str">
        <f t="shared" ref="Q223:Q234" si="141">IF(D223="","",(F223*P223))</f>
        <v/>
      </c>
      <c r="R223" s="74" t="str">
        <f t="shared" ref="R223:R234" si="142">IF(F223="","",ROUNDUP(P223+M223,0)*F223)</f>
        <v/>
      </c>
      <c r="S223" s="59" t="str">
        <f t="shared" ref="S223:S234" si="143">IF(D223="","",K223*F223)</f>
        <v/>
      </c>
    </row>
    <row r="224" spans="3:19" ht="15" x14ac:dyDescent="0.25">
      <c r="C224" s="94"/>
      <c r="D224" s="94"/>
      <c r="E224" s="56" t="str">
        <f t="shared" si="132"/>
        <v/>
      </c>
      <c r="F224" s="57" t="str">
        <f t="shared" si="133"/>
        <v/>
      </c>
      <c r="G224" s="58" t="str">
        <f t="shared" si="134"/>
        <v/>
      </c>
      <c r="H224" s="95"/>
      <c r="I224" s="95"/>
      <c r="J224" s="95"/>
      <c r="K224" s="59" t="str">
        <f t="shared" si="135"/>
        <v/>
      </c>
      <c r="L224" s="59" t="str">
        <f t="shared" si="136"/>
        <v/>
      </c>
      <c r="M224" s="59" t="str">
        <f t="shared" si="137"/>
        <v/>
      </c>
      <c r="N224" s="59" t="str">
        <f t="shared" si="138"/>
        <v/>
      </c>
      <c r="O224" s="59" t="str">
        <f t="shared" si="139"/>
        <v/>
      </c>
      <c r="P224" s="59" t="str">
        <f t="shared" si="140"/>
        <v/>
      </c>
      <c r="Q224" s="59" t="str">
        <f t="shared" si="141"/>
        <v/>
      </c>
      <c r="R224" s="74" t="str">
        <f t="shared" si="142"/>
        <v/>
      </c>
      <c r="S224" s="59" t="str">
        <f t="shared" si="143"/>
        <v/>
      </c>
    </row>
    <row r="225" spans="3:19" ht="15" x14ac:dyDescent="0.25">
      <c r="C225" s="94"/>
      <c r="D225" s="94"/>
      <c r="E225" s="56" t="str">
        <f t="shared" si="132"/>
        <v/>
      </c>
      <c r="F225" s="57" t="str">
        <f t="shared" si="133"/>
        <v/>
      </c>
      <c r="G225" s="58" t="str">
        <f t="shared" si="134"/>
        <v/>
      </c>
      <c r="H225" s="95"/>
      <c r="I225" s="95"/>
      <c r="J225" s="95"/>
      <c r="K225" s="59" t="str">
        <f t="shared" si="135"/>
        <v/>
      </c>
      <c r="L225" s="59" t="str">
        <f t="shared" si="136"/>
        <v/>
      </c>
      <c r="M225" s="59" t="str">
        <f t="shared" si="137"/>
        <v/>
      </c>
      <c r="N225" s="59" t="str">
        <f t="shared" si="138"/>
        <v/>
      </c>
      <c r="O225" s="59" t="str">
        <f t="shared" si="139"/>
        <v/>
      </c>
      <c r="P225" s="59" t="str">
        <f t="shared" si="140"/>
        <v/>
      </c>
      <c r="Q225" s="59" t="str">
        <f t="shared" si="141"/>
        <v/>
      </c>
      <c r="R225" s="74" t="str">
        <f t="shared" si="142"/>
        <v/>
      </c>
      <c r="S225" s="59" t="str">
        <f t="shared" si="143"/>
        <v/>
      </c>
    </row>
    <row r="226" spans="3:19" ht="15" x14ac:dyDescent="0.25">
      <c r="C226" s="94"/>
      <c r="D226" s="94"/>
      <c r="E226" s="56" t="str">
        <f t="shared" si="132"/>
        <v/>
      </c>
      <c r="F226" s="57" t="str">
        <f t="shared" si="133"/>
        <v/>
      </c>
      <c r="G226" s="58" t="str">
        <f t="shared" si="134"/>
        <v/>
      </c>
      <c r="H226" s="95"/>
      <c r="I226" s="95"/>
      <c r="J226" s="95"/>
      <c r="K226" s="59" t="str">
        <f t="shared" si="135"/>
        <v/>
      </c>
      <c r="L226" s="59" t="str">
        <f t="shared" si="136"/>
        <v/>
      </c>
      <c r="M226" s="59" t="str">
        <f t="shared" si="137"/>
        <v/>
      </c>
      <c r="N226" s="59" t="str">
        <f t="shared" si="138"/>
        <v/>
      </c>
      <c r="O226" s="59" t="str">
        <f t="shared" si="139"/>
        <v/>
      </c>
      <c r="P226" s="59" t="str">
        <f t="shared" si="140"/>
        <v/>
      </c>
      <c r="Q226" s="59" t="str">
        <f t="shared" si="141"/>
        <v/>
      </c>
      <c r="R226" s="74" t="str">
        <f t="shared" si="142"/>
        <v/>
      </c>
      <c r="S226" s="59" t="str">
        <f t="shared" si="143"/>
        <v/>
      </c>
    </row>
    <row r="227" spans="3:19" ht="15" x14ac:dyDescent="0.25">
      <c r="C227" s="94"/>
      <c r="D227" s="94"/>
      <c r="E227" s="56" t="str">
        <f t="shared" si="132"/>
        <v/>
      </c>
      <c r="F227" s="57" t="str">
        <f t="shared" si="133"/>
        <v/>
      </c>
      <c r="G227" s="58" t="str">
        <f t="shared" si="134"/>
        <v/>
      </c>
      <c r="H227" s="95"/>
      <c r="I227" s="95"/>
      <c r="J227" s="95"/>
      <c r="K227" s="59" t="str">
        <f t="shared" si="135"/>
        <v/>
      </c>
      <c r="L227" s="59" t="str">
        <f t="shared" si="136"/>
        <v/>
      </c>
      <c r="M227" s="59" t="str">
        <f t="shared" si="137"/>
        <v/>
      </c>
      <c r="N227" s="59" t="str">
        <f t="shared" si="138"/>
        <v/>
      </c>
      <c r="O227" s="59" t="str">
        <f t="shared" si="139"/>
        <v/>
      </c>
      <c r="P227" s="59" t="str">
        <f t="shared" si="140"/>
        <v/>
      </c>
      <c r="Q227" s="59" t="str">
        <f t="shared" si="141"/>
        <v/>
      </c>
      <c r="R227" s="74" t="str">
        <f t="shared" si="142"/>
        <v/>
      </c>
      <c r="S227" s="59" t="str">
        <f t="shared" si="143"/>
        <v/>
      </c>
    </row>
    <row r="228" spans="3:19" ht="15" x14ac:dyDescent="0.25">
      <c r="C228" s="94"/>
      <c r="D228" s="94"/>
      <c r="E228" s="56" t="str">
        <f t="shared" si="132"/>
        <v/>
      </c>
      <c r="F228" s="57" t="str">
        <f t="shared" si="133"/>
        <v/>
      </c>
      <c r="G228" s="58" t="str">
        <f t="shared" si="134"/>
        <v/>
      </c>
      <c r="H228" s="95"/>
      <c r="I228" s="95"/>
      <c r="J228" s="95"/>
      <c r="K228" s="59" t="str">
        <f t="shared" si="135"/>
        <v/>
      </c>
      <c r="L228" s="59" t="str">
        <f t="shared" si="136"/>
        <v/>
      </c>
      <c r="M228" s="59" t="str">
        <f t="shared" si="137"/>
        <v/>
      </c>
      <c r="N228" s="59" t="str">
        <f t="shared" si="138"/>
        <v/>
      </c>
      <c r="O228" s="59" t="str">
        <f t="shared" si="139"/>
        <v/>
      </c>
      <c r="P228" s="59" t="str">
        <f t="shared" si="140"/>
        <v/>
      </c>
      <c r="Q228" s="59" t="str">
        <f t="shared" si="141"/>
        <v/>
      </c>
      <c r="R228" s="74" t="str">
        <f t="shared" si="142"/>
        <v/>
      </c>
      <c r="S228" s="59" t="str">
        <f t="shared" si="143"/>
        <v/>
      </c>
    </row>
    <row r="229" spans="3:19" ht="15" x14ac:dyDescent="0.25">
      <c r="C229" s="94"/>
      <c r="D229" s="94"/>
      <c r="E229" s="56" t="str">
        <f t="shared" si="132"/>
        <v/>
      </c>
      <c r="F229" s="57" t="str">
        <f t="shared" si="133"/>
        <v/>
      </c>
      <c r="G229" s="58" t="str">
        <f t="shared" si="134"/>
        <v/>
      </c>
      <c r="H229" s="95"/>
      <c r="I229" s="95"/>
      <c r="J229" s="95"/>
      <c r="K229" s="59" t="str">
        <f t="shared" si="135"/>
        <v/>
      </c>
      <c r="L229" s="59" t="str">
        <f t="shared" si="136"/>
        <v/>
      </c>
      <c r="M229" s="59" t="str">
        <f t="shared" si="137"/>
        <v/>
      </c>
      <c r="N229" s="59" t="str">
        <f t="shared" si="138"/>
        <v/>
      </c>
      <c r="O229" s="59" t="str">
        <f t="shared" si="139"/>
        <v/>
      </c>
      <c r="P229" s="59" t="str">
        <f t="shared" si="140"/>
        <v/>
      </c>
      <c r="Q229" s="59" t="str">
        <f t="shared" si="141"/>
        <v/>
      </c>
      <c r="R229" s="74" t="str">
        <f t="shared" si="142"/>
        <v/>
      </c>
      <c r="S229" s="59" t="str">
        <f t="shared" si="143"/>
        <v/>
      </c>
    </row>
    <row r="230" spans="3:19" ht="15" x14ac:dyDescent="0.25">
      <c r="C230" s="94"/>
      <c r="D230" s="94"/>
      <c r="E230" s="56" t="str">
        <f t="shared" si="132"/>
        <v/>
      </c>
      <c r="F230" s="57" t="str">
        <f t="shared" si="133"/>
        <v/>
      </c>
      <c r="G230" s="58" t="str">
        <f t="shared" si="134"/>
        <v/>
      </c>
      <c r="H230" s="95"/>
      <c r="I230" s="95"/>
      <c r="J230" s="95"/>
      <c r="K230" s="59" t="str">
        <f t="shared" si="135"/>
        <v/>
      </c>
      <c r="L230" s="59" t="str">
        <f t="shared" si="136"/>
        <v/>
      </c>
      <c r="M230" s="59" t="str">
        <f t="shared" si="137"/>
        <v/>
      </c>
      <c r="N230" s="59" t="str">
        <f t="shared" si="138"/>
        <v/>
      </c>
      <c r="O230" s="59" t="str">
        <f t="shared" si="139"/>
        <v/>
      </c>
      <c r="P230" s="59" t="str">
        <f t="shared" si="140"/>
        <v/>
      </c>
      <c r="Q230" s="59" t="str">
        <f t="shared" si="141"/>
        <v/>
      </c>
      <c r="R230" s="74" t="str">
        <f t="shared" si="142"/>
        <v/>
      </c>
      <c r="S230" s="59" t="str">
        <f t="shared" si="143"/>
        <v/>
      </c>
    </row>
    <row r="231" spans="3:19" ht="15" x14ac:dyDescent="0.25">
      <c r="C231" s="94"/>
      <c r="D231" s="94"/>
      <c r="E231" s="56" t="str">
        <f t="shared" si="132"/>
        <v/>
      </c>
      <c r="F231" s="57" t="str">
        <f t="shared" si="133"/>
        <v/>
      </c>
      <c r="G231" s="58" t="str">
        <f t="shared" si="134"/>
        <v/>
      </c>
      <c r="H231" s="95"/>
      <c r="I231" s="95"/>
      <c r="J231" s="95"/>
      <c r="K231" s="59" t="str">
        <f t="shared" si="135"/>
        <v/>
      </c>
      <c r="L231" s="59" t="str">
        <f t="shared" si="136"/>
        <v/>
      </c>
      <c r="M231" s="59" t="str">
        <f t="shared" si="137"/>
        <v/>
      </c>
      <c r="N231" s="59" t="str">
        <f t="shared" si="138"/>
        <v/>
      </c>
      <c r="O231" s="59" t="str">
        <f t="shared" si="139"/>
        <v/>
      </c>
      <c r="P231" s="59" t="str">
        <f t="shared" si="140"/>
        <v/>
      </c>
      <c r="Q231" s="59" t="str">
        <f t="shared" si="141"/>
        <v/>
      </c>
      <c r="R231" s="74" t="str">
        <f t="shared" si="142"/>
        <v/>
      </c>
      <c r="S231" s="59" t="str">
        <f t="shared" si="143"/>
        <v/>
      </c>
    </row>
    <row r="232" spans="3:19" ht="15" x14ac:dyDescent="0.25">
      <c r="C232" s="94"/>
      <c r="D232" s="94"/>
      <c r="E232" s="56" t="str">
        <f t="shared" si="132"/>
        <v/>
      </c>
      <c r="F232" s="57" t="str">
        <f t="shared" si="133"/>
        <v/>
      </c>
      <c r="G232" s="58" t="str">
        <f t="shared" si="134"/>
        <v/>
      </c>
      <c r="H232" s="95"/>
      <c r="I232" s="95"/>
      <c r="J232" s="95"/>
      <c r="K232" s="59" t="str">
        <f t="shared" si="135"/>
        <v/>
      </c>
      <c r="L232" s="59" t="str">
        <f t="shared" si="136"/>
        <v/>
      </c>
      <c r="M232" s="59" t="str">
        <f t="shared" si="137"/>
        <v/>
      </c>
      <c r="N232" s="59" t="str">
        <f t="shared" si="138"/>
        <v/>
      </c>
      <c r="O232" s="59" t="str">
        <f t="shared" si="139"/>
        <v/>
      </c>
      <c r="P232" s="59" t="str">
        <f t="shared" si="140"/>
        <v/>
      </c>
      <c r="Q232" s="59" t="str">
        <f t="shared" si="141"/>
        <v/>
      </c>
      <c r="R232" s="74" t="str">
        <f t="shared" si="142"/>
        <v/>
      </c>
      <c r="S232" s="59" t="str">
        <f t="shared" si="143"/>
        <v/>
      </c>
    </row>
    <row r="233" spans="3:19" ht="15" x14ac:dyDescent="0.25">
      <c r="C233" s="94"/>
      <c r="D233" s="94"/>
      <c r="E233" s="56" t="str">
        <f t="shared" si="132"/>
        <v/>
      </c>
      <c r="F233" s="57" t="str">
        <f t="shared" si="133"/>
        <v/>
      </c>
      <c r="G233" s="58" t="str">
        <f t="shared" si="134"/>
        <v/>
      </c>
      <c r="H233" s="95"/>
      <c r="I233" s="95"/>
      <c r="J233" s="95"/>
      <c r="K233" s="59" t="str">
        <f t="shared" si="135"/>
        <v/>
      </c>
      <c r="L233" s="59" t="str">
        <f t="shared" si="136"/>
        <v/>
      </c>
      <c r="M233" s="59" t="str">
        <f t="shared" si="137"/>
        <v/>
      </c>
      <c r="N233" s="59" t="str">
        <f t="shared" si="138"/>
        <v/>
      </c>
      <c r="O233" s="59" t="str">
        <f t="shared" si="139"/>
        <v/>
      </c>
      <c r="P233" s="59" t="str">
        <f t="shared" si="140"/>
        <v/>
      </c>
      <c r="Q233" s="59" t="str">
        <f t="shared" si="141"/>
        <v/>
      </c>
      <c r="R233" s="74" t="str">
        <f t="shared" si="142"/>
        <v/>
      </c>
      <c r="S233" s="59" t="str">
        <f t="shared" si="143"/>
        <v/>
      </c>
    </row>
    <row r="234" spans="3:19" ht="15" x14ac:dyDescent="0.25">
      <c r="C234" s="94"/>
      <c r="D234" s="94"/>
      <c r="E234" s="56" t="str">
        <f t="shared" si="132"/>
        <v/>
      </c>
      <c r="F234" s="57" t="str">
        <f t="shared" si="133"/>
        <v/>
      </c>
      <c r="G234" s="58" t="str">
        <f t="shared" si="134"/>
        <v/>
      </c>
      <c r="H234" s="95"/>
      <c r="I234" s="95"/>
      <c r="J234" s="95"/>
      <c r="K234" s="59" t="str">
        <f t="shared" si="135"/>
        <v/>
      </c>
      <c r="L234" s="59" t="str">
        <f t="shared" si="136"/>
        <v/>
      </c>
      <c r="M234" s="59" t="str">
        <f t="shared" si="137"/>
        <v/>
      </c>
      <c r="N234" s="59" t="str">
        <f t="shared" si="138"/>
        <v/>
      </c>
      <c r="O234" s="59" t="str">
        <f t="shared" si="139"/>
        <v/>
      </c>
      <c r="P234" s="59" t="str">
        <f t="shared" si="140"/>
        <v/>
      </c>
      <c r="Q234" s="59" t="str">
        <f t="shared" si="141"/>
        <v/>
      </c>
      <c r="R234" s="74" t="str">
        <f t="shared" si="142"/>
        <v/>
      </c>
      <c r="S234" s="59" t="str">
        <f t="shared" si="143"/>
        <v/>
      </c>
    </row>
    <row r="235" spans="3:19" ht="15" x14ac:dyDescent="0.25">
      <c r="C235" s="61"/>
      <c r="D235" s="61"/>
      <c r="E235" s="61"/>
      <c r="F235" s="61"/>
      <c r="G235" s="61"/>
      <c r="H235" s="61"/>
      <c r="I235" s="61"/>
      <c r="J235" s="61"/>
      <c r="K235" s="61"/>
      <c r="L235" s="63">
        <f>SUM(L222:L234)</f>
        <v>0</v>
      </c>
      <c r="M235" s="61"/>
      <c r="N235" s="63">
        <f>SUM(N222:N234)</f>
        <v>0</v>
      </c>
      <c r="O235" s="63">
        <f>SUM(O222:O234)</f>
        <v>0</v>
      </c>
      <c r="P235" s="61"/>
      <c r="Q235" s="63">
        <f>SUM(Q222:Q234)</f>
        <v>0</v>
      </c>
      <c r="R235" s="63">
        <f>SUM(R222:R234)</f>
        <v>0</v>
      </c>
      <c r="S235" s="63">
        <f>SUM(S222:S234)</f>
        <v>0</v>
      </c>
    </row>
    <row r="238" spans="3:19" ht="25.5" customHeight="1" x14ac:dyDescent="0.2">
      <c r="F238" s="65"/>
      <c r="G238" s="65"/>
      <c r="H238" s="65"/>
      <c r="I238" s="173" t="s">
        <v>131</v>
      </c>
      <c r="J238" s="66" t="s">
        <v>97</v>
      </c>
      <c r="L238" s="167" t="s">
        <v>132</v>
      </c>
      <c r="M238" s="159" t="s">
        <v>135</v>
      </c>
      <c r="N238" s="179"/>
      <c r="O238" s="167" t="s">
        <v>133</v>
      </c>
      <c r="P238" s="159" t="s">
        <v>134</v>
      </c>
      <c r="Q238" s="179"/>
      <c r="R238" s="167" t="s">
        <v>136</v>
      </c>
      <c r="S238" s="89" t="s">
        <v>87</v>
      </c>
    </row>
    <row r="239" spans="3:19" ht="12.75" customHeight="1" x14ac:dyDescent="0.2">
      <c r="F239" s="65"/>
      <c r="G239" s="65"/>
      <c r="H239" s="65"/>
      <c r="I239" s="174"/>
      <c r="J239" s="67" t="s">
        <v>98</v>
      </c>
      <c r="L239" s="168"/>
      <c r="M239" s="160" t="s">
        <v>99</v>
      </c>
      <c r="N239" s="180"/>
      <c r="O239" s="168"/>
      <c r="P239" s="160" t="s">
        <v>99</v>
      </c>
      <c r="Q239" s="180"/>
      <c r="R239" s="168"/>
      <c r="S239" s="90" t="s">
        <v>100</v>
      </c>
    </row>
    <row r="240" spans="3:19" ht="12.75" customHeight="1" x14ac:dyDescent="0.2">
      <c r="F240" s="65"/>
      <c r="G240" s="65"/>
      <c r="H240" s="65" t="s">
        <v>138</v>
      </c>
      <c r="I240" s="68">
        <v>36</v>
      </c>
      <c r="J240" s="118">
        <v>0</v>
      </c>
      <c r="K240" s="106">
        <f>I240-J240</f>
        <v>36</v>
      </c>
      <c r="L240" s="114">
        <f>(L28+L47+L66+L85+L103+L121)*$K$240</f>
        <v>0</v>
      </c>
      <c r="M240" s="175">
        <f>(N28+N47+N66+N85+N103+N121)*$K$240</f>
        <v>0</v>
      </c>
      <c r="N240" s="176"/>
      <c r="O240" s="115">
        <f>(O28+O47+O66+O85+O103+O121)*$K$240</f>
        <v>0</v>
      </c>
      <c r="P240" s="175">
        <f>(Q28+Q47+Q66+Q85+Q103+Q121)*$K$240</f>
        <v>0</v>
      </c>
      <c r="Q240" s="176"/>
      <c r="R240" s="114">
        <f>(R28+R47+R66+R85+R103+R121)*$K$240</f>
        <v>0</v>
      </c>
      <c r="S240" s="114">
        <f>(S28+S47+S66+S85+S103+S121)*$K$240</f>
        <v>0</v>
      </c>
    </row>
    <row r="241" spans="3:21" ht="15" customHeight="1" x14ac:dyDescent="0.2">
      <c r="F241" s="65"/>
      <c r="G241" s="65"/>
      <c r="H241" s="65" t="s">
        <v>101</v>
      </c>
      <c r="I241" s="68">
        <v>16</v>
      </c>
      <c r="J241" s="118">
        <v>0</v>
      </c>
      <c r="K241" s="106">
        <f>I241-J241</f>
        <v>16</v>
      </c>
      <c r="L241" s="114">
        <f>(L235+L217+L199+L180+L161+L142)*$K$241</f>
        <v>0</v>
      </c>
      <c r="M241" s="175">
        <f>(N235+N217+N199+N180+N161+N142)*$K$241</f>
        <v>0</v>
      </c>
      <c r="N241" s="176"/>
      <c r="O241" s="114">
        <f>(O235+O217+O199+O180+O161+O142)*$K$241</f>
        <v>0</v>
      </c>
      <c r="P241" s="175">
        <f>(Q235+Q217+Q199+Q180+Q161+Q142)*$K$241</f>
        <v>0</v>
      </c>
      <c r="Q241" s="176"/>
      <c r="R241" s="114">
        <f t="shared" ref="R241:S241" si="144">(R235+R217+R199+R180+R161+R142)*$K$241</f>
        <v>0</v>
      </c>
      <c r="S241" s="114">
        <f t="shared" si="144"/>
        <v>0</v>
      </c>
    </row>
    <row r="242" spans="3:21" x14ac:dyDescent="0.2">
      <c r="F242" s="65"/>
      <c r="G242" s="65"/>
      <c r="H242" s="65" t="s">
        <v>102</v>
      </c>
      <c r="I242" s="68">
        <f>SUM(I240:I241)</f>
        <v>52</v>
      </c>
      <c r="J242" s="68">
        <f>SUM(J240:J241)</f>
        <v>0</v>
      </c>
      <c r="K242" s="107">
        <f>SUM(K240:K241)</f>
        <v>52</v>
      </c>
      <c r="L242" s="116">
        <f>SUM(L240:L241)</f>
        <v>0</v>
      </c>
      <c r="M242" s="177">
        <f>SUM(M240:N241)</f>
        <v>0</v>
      </c>
      <c r="N242" s="178"/>
      <c r="O242" s="117">
        <f>SUM(O240:O241)</f>
        <v>0</v>
      </c>
      <c r="P242" s="171">
        <f>SUM(P240:Q241)</f>
        <v>0</v>
      </c>
      <c r="Q242" s="172"/>
      <c r="R242" s="129">
        <f>SUM(R240:R241)</f>
        <v>0</v>
      </c>
      <c r="S242" s="130">
        <f>SUM(S240:T241)</f>
        <v>0</v>
      </c>
    </row>
    <row r="243" spans="3:21" x14ac:dyDescent="0.2">
      <c r="I243" s="65"/>
      <c r="J243" s="65"/>
      <c r="P243" s="108" t="s">
        <v>126</v>
      </c>
      <c r="Q243" s="109">
        <f>P242*0.1</f>
        <v>0</v>
      </c>
      <c r="U243" s="69"/>
    </row>
    <row r="246" spans="3:21" x14ac:dyDescent="0.2">
      <c r="C246" s="55"/>
    </row>
    <row r="247" spans="3:21" x14ac:dyDescent="0.2">
      <c r="C247" s="55"/>
    </row>
    <row r="248" spans="3:21" x14ac:dyDescent="0.2">
      <c r="C248" s="55"/>
      <c r="D248" s="55"/>
    </row>
    <row r="249" spans="3:21" x14ac:dyDescent="0.2">
      <c r="C249" s="55"/>
      <c r="D249" s="55"/>
    </row>
    <row r="250" spans="3:21" x14ac:dyDescent="0.2">
      <c r="C250" s="55"/>
      <c r="D250" s="55"/>
    </row>
    <row r="251" spans="3:21" x14ac:dyDescent="0.2">
      <c r="C251" s="55"/>
      <c r="D251" s="55"/>
    </row>
    <row r="252" spans="3:21" x14ac:dyDescent="0.2">
      <c r="C252" s="55"/>
      <c r="D252" s="55"/>
    </row>
    <row r="253" spans="3:21" x14ac:dyDescent="0.2">
      <c r="C253" s="55"/>
      <c r="D253" s="55"/>
    </row>
    <row r="254" spans="3:21" x14ac:dyDescent="0.2">
      <c r="C254" s="55"/>
      <c r="D254" s="55"/>
    </row>
    <row r="255" spans="3:21" x14ac:dyDescent="0.2">
      <c r="C255" s="55"/>
      <c r="D255" s="55"/>
    </row>
    <row r="256" spans="3:21" x14ac:dyDescent="0.2">
      <c r="C256" s="55"/>
      <c r="D256" s="55"/>
    </row>
    <row r="257" spans="3:3" x14ac:dyDescent="0.2">
      <c r="C257" s="55"/>
    </row>
    <row r="258" spans="3:3" x14ac:dyDescent="0.2">
      <c r="C258" s="55"/>
    </row>
    <row r="259" spans="3:3" x14ac:dyDescent="0.2">
      <c r="C259" s="55"/>
    </row>
    <row r="260" spans="3:3" x14ac:dyDescent="0.2">
      <c r="C260" s="55"/>
    </row>
    <row r="261" spans="3:3" x14ac:dyDescent="0.2">
      <c r="C261" s="55"/>
    </row>
    <row r="262" spans="3:3" x14ac:dyDescent="0.2">
      <c r="C262" s="55"/>
    </row>
    <row r="263" spans="3:3" x14ac:dyDescent="0.2">
      <c r="C263" s="55"/>
    </row>
    <row r="264" spans="3:3" x14ac:dyDescent="0.2">
      <c r="C264" s="55"/>
    </row>
    <row r="265" spans="3:3" x14ac:dyDescent="0.2">
      <c r="C265" s="55"/>
    </row>
    <row r="266" spans="3:3" x14ac:dyDescent="0.2">
      <c r="C266" s="55"/>
    </row>
    <row r="267" spans="3:3" x14ac:dyDescent="0.2">
      <c r="C267" s="55"/>
    </row>
    <row r="268" spans="3:3" x14ac:dyDescent="0.2">
      <c r="C268" s="55"/>
    </row>
    <row r="269" spans="3:3" x14ac:dyDescent="0.2">
      <c r="C269" s="55"/>
    </row>
    <row r="270" spans="3:3" x14ac:dyDescent="0.2">
      <c r="C270" s="55"/>
    </row>
    <row r="271" spans="3:3" x14ac:dyDescent="0.2">
      <c r="C271" s="55"/>
    </row>
    <row r="272" spans="3:3" x14ac:dyDescent="0.2">
      <c r="C272" s="55"/>
    </row>
    <row r="273" spans="3:3" x14ac:dyDescent="0.2">
      <c r="C273" s="55"/>
    </row>
    <row r="274" spans="3:3" x14ac:dyDescent="0.2">
      <c r="C274" s="55"/>
    </row>
    <row r="275" spans="3:3" x14ac:dyDescent="0.2">
      <c r="C275" s="55"/>
    </row>
    <row r="276" spans="3:3" x14ac:dyDescent="0.2">
      <c r="C276" s="55"/>
    </row>
    <row r="277" spans="3:3" x14ac:dyDescent="0.2">
      <c r="C277" s="55"/>
    </row>
    <row r="278" spans="3:3" x14ac:dyDescent="0.2">
      <c r="C278" s="55"/>
    </row>
    <row r="279" spans="3:3" x14ac:dyDescent="0.2">
      <c r="C279" s="55"/>
    </row>
    <row r="280" spans="3:3" x14ac:dyDescent="0.2">
      <c r="C280" s="55"/>
    </row>
    <row r="281" spans="3:3" x14ac:dyDescent="0.2">
      <c r="C281" s="55"/>
    </row>
    <row r="282" spans="3:3" x14ac:dyDescent="0.2">
      <c r="C282" s="55"/>
    </row>
    <row r="283" spans="3:3" x14ac:dyDescent="0.2">
      <c r="C283" s="55"/>
    </row>
    <row r="284" spans="3:3" x14ac:dyDescent="0.2">
      <c r="C284" s="55"/>
    </row>
    <row r="285" spans="3:3" x14ac:dyDescent="0.2">
      <c r="C285" s="55"/>
    </row>
    <row r="286" spans="3:3" x14ac:dyDescent="0.2">
      <c r="C286" s="55"/>
    </row>
    <row r="287" spans="3:3" x14ac:dyDescent="0.2">
      <c r="C287" s="55"/>
    </row>
    <row r="288" spans="3:3" x14ac:dyDescent="0.2">
      <c r="C288" s="55"/>
    </row>
    <row r="289" spans="3:3" x14ac:dyDescent="0.2">
      <c r="C289" s="55"/>
    </row>
    <row r="290" spans="3:3" x14ac:dyDescent="0.2">
      <c r="C290" s="55"/>
    </row>
    <row r="291" spans="3:3" x14ac:dyDescent="0.2">
      <c r="C291" s="55"/>
    </row>
    <row r="292" spans="3:3" x14ac:dyDescent="0.2">
      <c r="C292" s="55"/>
    </row>
    <row r="293" spans="3:3" x14ac:dyDescent="0.2">
      <c r="C293" s="55"/>
    </row>
    <row r="294" spans="3:3" x14ac:dyDescent="0.2">
      <c r="C294" s="55"/>
    </row>
    <row r="295" spans="3:3" x14ac:dyDescent="0.2">
      <c r="C295" s="55"/>
    </row>
    <row r="296" spans="3:3" x14ac:dyDescent="0.2">
      <c r="C296" s="55"/>
    </row>
    <row r="297" spans="3:3" x14ac:dyDescent="0.2">
      <c r="C297" s="55"/>
    </row>
    <row r="298" spans="3:3" x14ac:dyDescent="0.2">
      <c r="C298" s="55"/>
    </row>
    <row r="299" spans="3:3" x14ac:dyDescent="0.2">
      <c r="C299" s="55"/>
    </row>
    <row r="300" spans="3:3" x14ac:dyDescent="0.2">
      <c r="C300" s="55"/>
    </row>
    <row r="301" spans="3:3" x14ac:dyDescent="0.2">
      <c r="C301" s="55"/>
    </row>
    <row r="302" spans="3:3" x14ac:dyDescent="0.2">
      <c r="C302" s="55"/>
    </row>
    <row r="303" spans="3:3" x14ac:dyDescent="0.2">
      <c r="C303" s="55"/>
    </row>
    <row r="304" spans="3:3" x14ac:dyDescent="0.2">
      <c r="C304" s="55"/>
    </row>
    <row r="305" spans="3:3" x14ac:dyDescent="0.2">
      <c r="C305" s="55"/>
    </row>
    <row r="306" spans="3:3" x14ac:dyDescent="0.2">
      <c r="C306" s="55"/>
    </row>
    <row r="307" spans="3:3" x14ac:dyDescent="0.2">
      <c r="C307" s="55"/>
    </row>
    <row r="308" spans="3:3" x14ac:dyDescent="0.2">
      <c r="C308" s="55"/>
    </row>
    <row r="309" spans="3:3" x14ac:dyDescent="0.2">
      <c r="C309" s="55"/>
    </row>
    <row r="310" spans="3:3" x14ac:dyDescent="0.2">
      <c r="C310" s="55"/>
    </row>
    <row r="311" spans="3:3" x14ac:dyDescent="0.2">
      <c r="C311" s="55"/>
    </row>
    <row r="312" spans="3:3" x14ac:dyDescent="0.2">
      <c r="C312" s="55"/>
    </row>
  </sheetData>
  <sheetProtection algorithmName="SHA-512" hashValue="GyaoLza1POjyuCSXreXHfEkjxMaDGETpwG52rhTf4x/J2SIenvrsm/6TfhBR2teYtv7XJqyuPTdR8WCift1Z4g==" saltValue="cZh5K0EMhkhx47BNTYG+zg==" spinCount="100000" sheet="1" objects="1" scenarios="1" selectLockedCells="1"/>
  <protectedRanges>
    <protectedRange sqref="C15:D27 H15:J27 C34:D46 H34:J46 C53:D65 H53:J65 C72:D84 H72:J84 C90:D102 H90:J102 C108:D120 H108:J120 C129:D141 H129:J141 C148:D160 H148:J160 C167:D179 H167:J179 C186:D198 H186:J198 C204:D216 H204:J216 C222:D234 H222:J234" name="Plage1_1_2"/>
    <protectedRange sqref="F8:L8 D8 D7:L7" name="Plage1_1_1_1"/>
    <protectedRange sqref="D5:L6" name="Plage1_2"/>
    <protectedRange sqref="S2:X4 D2:L4" name="Plage1"/>
  </protectedRanges>
  <mergeCells count="87">
    <mergeCell ref="M184:N184"/>
    <mergeCell ref="O184:O185"/>
    <mergeCell ref="R238:R239"/>
    <mergeCell ref="P165:Q165"/>
    <mergeCell ref="L127:L128"/>
    <mergeCell ref="O127:O128"/>
    <mergeCell ref="M127:N127"/>
    <mergeCell ref="P127:Q127"/>
    <mergeCell ref="P146:Q146"/>
    <mergeCell ref="O146:O147"/>
    <mergeCell ref="O165:O166"/>
    <mergeCell ref="M146:N146"/>
    <mergeCell ref="M165:N165"/>
    <mergeCell ref="P202:Q202"/>
    <mergeCell ref="R184:R185"/>
    <mergeCell ref="R202:R203"/>
    <mergeCell ref="C88:F89"/>
    <mergeCell ref="C32:F33"/>
    <mergeCell ref="H106:J106"/>
    <mergeCell ref="H88:J88"/>
    <mergeCell ref="H70:J70"/>
    <mergeCell ref="H51:J51"/>
    <mergeCell ref="H32:J32"/>
    <mergeCell ref="C106:F107"/>
    <mergeCell ref="T14:AC14"/>
    <mergeCell ref="T19:AC20"/>
    <mergeCell ref="T21:AC22"/>
    <mergeCell ref="T23:AC24"/>
    <mergeCell ref="T15:AC17"/>
    <mergeCell ref="C5:S5"/>
    <mergeCell ref="H9:M9"/>
    <mergeCell ref="C70:F71"/>
    <mergeCell ref="C51:F52"/>
    <mergeCell ref="C13:F14"/>
    <mergeCell ref="H13:J13"/>
    <mergeCell ref="R13:R14"/>
    <mergeCell ref="R32:R33"/>
    <mergeCell ref="R51:R52"/>
    <mergeCell ref="R70:R71"/>
    <mergeCell ref="H146:I146"/>
    <mergeCell ref="L146:L147"/>
    <mergeCell ref="C165:F166"/>
    <mergeCell ref="C146:F147"/>
    <mergeCell ref="C127:F128"/>
    <mergeCell ref="H165:I165"/>
    <mergeCell ref="L165:L166"/>
    <mergeCell ref="H127:I127"/>
    <mergeCell ref="K146:K147"/>
    <mergeCell ref="K127:K128"/>
    <mergeCell ref="K165:K166"/>
    <mergeCell ref="P242:Q242"/>
    <mergeCell ref="I238:I239"/>
    <mergeCell ref="C220:F221"/>
    <mergeCell ref="M240:N240"/>
    <mergeCell ref="M241:N241"/>
    <mergeCell ref="M242:N242"/>
    <mergeCell ref="O220:O221"/>
    <mergeCell ref="P220:Q220"/>
    <mergeCell ref="P238:Q238"/>
    <mergeCell ref="O238:O239"/>
    <mergeCell ref="P239:Q239"/>
    <mergeCell ref="P240:Q240"/>
    <mergeCell ref="P241:Q241"/>
    <mergeCell ref="M239:N239"/>
    <mergeCell ref="M238:N238"/>
    <mergeCell ref="L238:L239"/>
    <mergeCell ref="R220:R221"/>
    <mergeCell ref="C202:F203"/>
    <mergeCell ref="C184:F185"/>
    <mergeCell ref="H220:I220"/>
    <mergeCell ref="L220:L221"/>
    <mergeCell ref="P184:Q184"/>
    <mergeCell ref="H202:I202"/>
    <mergeCell ref="K202:K203"/>
    <mergeCell ref="L202:L203"/>
    <mergeCell ref="M202:N202"/>
    <mergeCell ref="O202:O203"/>
    <mergeCell ref="H184:I184"/>
    <mergeCell ref="K184:K185"/>
    <mergeCell ref="L184:L185"/>
    <mergeCell ref="K220:K221"/>
    <mergeCell ref="M220:N220"/>
    <mergeCell ref="R88:R89"/>
    <mergeCell ref="R106:R107"/>
    <mergeCell ref="R127:R128"/>
    <mergeCell ref="R146:R147"/>
    <mergeCell ref="R165:R166"/>
  </mergeCells>
  <pageMargins left="0.70866141732283472" right="0.70866141732283472" top="0.74803149606299213" bottom="0.74803149606299213" header="0.31496062992125984" footer="0.31496062992125984"/>
  <pageSetup scale="4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C28"/>
  <sheetViews>
    <sheetView workbookViewId="0">
      <selection activeCell="A19" sqref="A19"/>
    </sheetView>
  </sheetViews>
  <sheetFormatPr defaultRowHeight="15" x14ac:dyDescent="0.25"/>
  <cols>
    <col min="2" max="2" width="183.28515625" customWidth="1"/>
    <col min="3" max="3" width="18.85546875" bestFit="1" customWidth="1"/>
  </cols>
  <sheetData>
    <row r="1" spans="1:3" x14ac:dyDescent="0.25">
      <c r="A1" s="36" t="s">
        <v>27</v>
      </c>
    </row>
    <row r="2" spans="1:3" x14ac:dyDescent="0.25">
      <c r="A2" s="22" t="s">
        <v>39</v>
      </c>
      <c r="B2" s="21" t="s">
        <v>79</v>
      </c>
      <c r="C2" s="197" t="s">
        <v>53</v>
      </c>
    </row>
    <row r="3" spans="1:3" x14ac:dyDescent="0.25">
      <c r="A3" s="21"/>
      <c r="C3" s="197"/>
    </row>
    <row r="6" spans="1:3" x14ac:dyDescent="0.25">
      <c r="A6" s="36" t="s">
        <v>37</v>
      </c>
    </row>
    <row r="8" spans="1:3" x14ac:dyDescent="0.25">
      <c r="A8" s="22"/>
      <c r="B8" s="22" t="s">
        <v>38</v>
      </c>
      <c r="C8" t="s">
        <v>49</v>
      </c>
    </row>
    <row r="9" spans="1:3" x14ac:dyDescent="0.25">
      <c r="A9" s="22" t="s">
        <v>39</v>
      </c>
      <c r="B9" s="22" t="s">
        <v>40</v>
      </c>
      <c r="C9" s="197" t="s">
        <v>50</v>
      </c>
    </row>
    <row r="10" spans="1:3" x14ac:dyDescent="0.25">
      <c r="A10" s="22" t="s">
        <v>39</v>
      </c>
      <c r="B10" s="22" t="s">
        <v>41</v>
      </c>
      <c r="C10" s="197"/>
    </row>
    <row r="11" spans="1:3" x14ac:dyDescent="0.25">
      <c r="A11" s="22" t="s">
        <v>39</v>
      </c>
      <c r="B11" s="22" t="s">
        <v>42</v>
      </c>
      <c r="C11" s="197"/>
    </row>
    <row r="12" spans="1:3" ht="30" x14ac:dyDescent="0.25">
      <c r="A12" s="22" t="s">
        <v>39</v>
      </c>
      <c r="B12" s="22" t="s">
        <v>43</v>
      </c>
      <c r="C12" s="197"/>
    </row>
    <row r="13" spans="1:3" x14ac:dyDescent="0.25">
      <c r="A13" s="22" t="s">
        <v>39</v>
      </c>
      <c r="B13" s="22" t="s">
        <v>44</v>
      </c>
      <c r="C13" s="197"/>
    </row>
    <row r="14" spans="1:3" ht="30" x14ac:dyDescent="0.25">
      <c r="A14" s="22" t="s">
        <v>39</v>
      </c>
      <c r="B14" s="22" t="s">
        <v>45</v>
      </c>
      <c r="C14" s="197"/>
    </row>
    <row r="15" spans="1:3" ht="30" x14ac:dyDescent="0.25">
      <c r="A15" s="22" t="s">
        <v>39</v>
      </c>
      <c r="B15" s="22" t="s">
        <v>46</v>
      </c>
      <c r="C15" s="197"/>
    </row>
    <row r="16" spans="1:3" x14ac:dyDescent="0.25">
      <c r="A16" s="22" t="s">
        <v>39</v>
      </c>
      <c r="B16" s="22" t="s">
        <v>51</v>
      </c>
      <c r="C16" t="s">
        <v>52</v>
      </c>
    </row>
    <row r="18" spans="1:3" ht="30" x14ac:dyDescent="0.25">
      <c r="A18" s="37" t="s">
        <v>47</v>
      </c>
    </row>
    <row r="19" spans="1:3" x14ac:dyDescent="0.25">
      <c r="A19" s="22"/>
    </row>
    <row r="20" spans="1:3" x14ac:dyDescent="0.25">
      <c r="A20" t="s">
        <v>39</v>
      </c>
      <c r="B20" t="s">
        <v>48</v>
      </c>
      <c r="C20" t="s">
        <v>54</v>
      </c>
    </row>
    <row r="22" spans="1:3" x14ac:dyDescent="0.25">
      <c r="A22" s="22" t="s">
        <v>39</v>
      </c>
      <c r="B22" s="22" t="s">
        <v>55</v>
      </c>
      <c r="C22" s="197" t="s">
        <v>50</v>
      </c>
    </row>
    <row r="23" spans="1:3" ht="30" x14ac:dyDescent="0.25">
      <c r="A23" s="22" t="s">
        <v>39</v>
      </c>
      <c r="B23" s="22" t="s">
        <v>56</v>
      </c>
      <c r="C23" s="197"/>
    </row>
    <row r="24" spans="1:3" ht="30" x14ac:dyDescent="0.25">
      <c r="A24" s="22" t="s">
        <v>39</v>
      </c>
      <c r="B24" s="22" t="s">
        <v>57</v>
      </c>
      <c r="C24" s="197" t="s">
        <v>61</v>
      </c>
    </row>
    <row r="25" spans="1:3" ht="30" x14ac:dyDescent="0.25">
      <c r="A25" s="22" t="s">
        <v>39</v>
      </c>
      <c r="B25" s="22" t="s">
        <v>58</v>
      </c>
      <c r="C25" s="197"/>
    </row>
    <row r="26" spans="1:3" x14ac:dyDescent="0.25">
      <c r="A26" s="22" t="s">
        <v>39</v>
      </c>
      <c r="B26" s="22" t="s">
        <v>59</v>
      </c>
      <c r="C26" s="197"/>
    </row>
    <row r="27" spans="1:3" ht="30" x14ac:dyDescent="0.25">
      <c r="A27" s="22" t="s">
        <v>39</v>
      </c>
      <c r="B27" s="22" t="s">
        <v>60</v>
      </c>
      <c r="C27" s="197"/>
    </row>
    <row r="28" spans="1:3" x14ac:dyDescent="0.25">
      <c r="A28" s="22" t="s">
        <v>39</v>
      </c>
      <c r="B28" s="22" t="s">
        <v>62</v>
      </c>
    </row>
  </sheetData>
  <sheetProtection algorithmName="SHA-512" hashValue="JhW2Vxifqt8T0ezTAwU33+AqltJlNCjGLRrcwfktFqxSu3oESubg/1kGcFGp1dHDgywBGsuie8C21dbFAjhyjQ==" saltValue="JKjG6kd2VsqgeGJcai76ng==" spinCount="100000" sheet="1" objects="1" scenarios="1"/>
  <mergeCells count="4">
    <mergeCell ref="C9:C15"/>
    <mergeCell ref="C2:C3"/>
    <mergeCell ref="C22:C23"/>
    <mergeCell ref="C24:C2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11</vt:i4>
      </vt:variant>
    </vt:vector>
  </HeadingPairs>
  <TitlesOfParts>
    <vt:vector size="16" baseType="lpstr">
      <vt:lpstr>Guide</vt:lpstr>
      <vt:lpstr>Informations générales</vt:lpstr>
      <vt:lpstr>Détail Personnel</vt:lpstr>
      <vt:lpstr>1</vt:lpstr>
      <vt:lpstr>Qualifications</vt:lpstr>
      <vt:lpstr>Guide!_ftn3</vt:lpstr>
      <vt:lpstr>Guide!_ftnref1</vt:lpstr>
      <vt:lpstr>Guide!_Toc493502638</vt:lpstr>
      <vt:lpstr>'1'!Print_Area</vt:lpstr>
      <vt:lpstr>'Détail Personnel'!Print_Area</vt:lpstr>
      <vt:lpstr>Guide!Print_Area</vt:lpstr>
      <vt:lpstr>'Informations générales'!Print_Area</vt:lpstr>
      <vt:lpstr>RGD_2001</vt:lpstr>
      <vt:lpstr>RGD_2005</vt:lpstr>
      <vt:lpstr>RGD_2013</vt:lpstr>
      <vt:lpstr>RGD_2013Modifié</vt:lpstr>
    </vt:vector>
  </TitlesOfParts>
  <Company>MENJE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André Van Kaufenbergh</dc:creator>
  <cp:lastModifiedBy>Nadine WAGENER</cp:lastModifiedBy>
  <cp:lastPrinted>2017-11-03T09:02:52Z</cp:lastPrinted>
  <dcterms:created xsi:type="dcterms:W3CDTF">2017-08-30T08:21:45Z</dcterms:created>
  <dcterms:modified xsi:type="dcterms:W3CDTF">2023-05-03T07:53:11Z</dcterms:modified>
</cp:coreProperties>
</file>